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852b19aded39711/Asiakirjat/Kiharakerho hallitus ja kokoukset/"/>
    </mc:Choice>
  </mc:AlternateContent>
  <xr:revisionPtr revIDLastSave="166" documentId="8_{80D3F03B-C5F0-447A-8EBF-7CBC6F3513D3}" xr6:coauthVersionLast="47" xr6:coauthVersionMax="47" xr10:uidLastSave="{CE91E2AA-338E-42B5-8981-CFF2C83E39D2}"/>
  <bookViews>
    <workbookView xWindow="-110" yWindow="-110" windowWidth="19420" windowHeight="10300" xr2:uid="{00000000-000D-0000-FFFF-FFFF00000000}"/>
  </bookViews>
  <sheets>
    <sheet name="talousarvio 2025" sheetId="2" r:id="rId1"/>
    <sheet name="talousarvio 2024" sheetId="5" r:id="rId2"/>
    <sheet name="Jäsenhinnat" sheetId="3" r:id="rId3"/>
  </sheets>
  <definedNames>
    <definedName name="_xlnm.Print_Area" localSheetId="2">Jäsenhinnat!$A$1:$G$16</definedName>
    <definedName name="_xlnm.Print_Area" localSheetId="1">'talousarvio 2024'!$C$1:$J$43</definedName>
    <definedName name="_xlnm.Print_Area" localSheetId="0">'talousarvio 2025'!$C$1:$L$62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N4" i="5" s="1"/>
  <c r="N5" i="5"/>
  <c r="E6" i="5"/>
  <c r="E7" i="5"/>
  <c r="J7" i="5"/>
  <c r="K8" i="5"/>
  <c r="K7" i="5" s="1"/>
  <c r="D12" i="5"/>
  <c r="K12" i="5"/>
  <c r="E13" i="5"/>
  <c r="E12" i="5" s="1"/>
  <c r="D14" i="5"/>
  <c r="J14" i="5"/>
  <c r="K14" i="5"/>
  <c r="E15" i="5"/>
  <c r="E14" i="5" s="1"/>
  <c r="D19" i="5"/>
  <c r="E19" i="5"/>
  <c r="J19" i="5"/>
  <c r="K19" i="5"/>
  <c r="D22" i="5"/>
  <c r="D25" i="5"/>
  <c r="E25" i="5"/>
  <c r="J25" i="5"/>
  <c r="L25" i="5"/>
  <c r="K27" i="5"/>
  <c r="K25" i="5" s="1"/>
  <c r="D28" i="5"/>
  <c r="E28" i="5"/>
  <c r="J28" i="5"/>
  <c r="L28" i="5"/>
  <c r="K30" i="5"/>
  <c r="K28" i="5" s="1"/>
  <c r="D31" i="5"/>
  <c r="J31" i="5"/>
  <c r="K31" i="5"/>
  <c r="N31" i="5" s="1"/>
  <c r="N34" i="5"/>
  <c r="N37" i="5"/>
  <c r="N38" i="5"/>
  <c r="N41" i="5"/>
  <c r="N42" i="5"/>
  <c r="F43" i="5"/>
  <c r="L43" i="5"/>
  <c r="D14" i="2"/>
  <c r="K14" i="2"/>
  <c r="N25" i="5" l="1"/>
  <c r="N14" i="5"/>
  <c r="D43" i="5"/>
  <c r="N19" i="5"/>
  <c r="J43" i="5"/>
  <c r="D44" i="5" s="1"/>
  <c r="F44" i="5"/>
  <c r="N7" i="5"/>
  <c r="K43" i="5"/>
  <c r="N12" i="5"/>
  <c r="E43" i="5"/>
  <c r="E44" i="5" l="1"/>
  <c r="N43" i="5"/>
  <c r="K6" i="2"/>
  <c r="K20" i="2"/>
  <c r="K44" i="2"/>
  <c r="K39" i="2"/>
  <c r="K34" i="2"/>
  <c r="K30" i="2"/>
  <c r="D44" i="2"/>
  <c r="D39" i="2"/>
  <c r="D34" i="2"/>
  <c r="D30" i="2"/>
  <c r="D20" i="2"/>
  <c r="D49" i="2"/>
  <c r="K49" i="2"/>
  <c r="E67" i="2"/>
  <c r="L67" i="2"/>
  <c r="F14" i="2"/>
  <c r="E5" i="3"/>
  <c r="E6" i="3"/>
  <c r="E7" i="3"/>
  <c r="K67" i="2" l="1"/>
  <c r="E10" i="3"/>
  <c r="M33" i="2" l="1"/>
  <c r="M29" i="2" s="1"/>
  <c r="N29" i="2"/>
  <c r="F33" i="2"/>
  <c r="F4" i="2"/>
  <c r="F6" i="2"/>
  <c r="F12" i="2"/>
  <c r="F11" i="2" s="1"/>
  <c r="F20" i="2"/>
  <c r="F19" i="2" s="1"/>
  <c r="F26" i="2"/>
  <c r="M8" i="2"/>
  <c r="M7" i="2" s="1"/>
  <c r="M12" i="2"/>
  <c r="M14" i="2"/>
  <c r="M19" i="2"/>
  <c r="M28" i="2"/>
  <c r="M26" i="2" s="1"/>
  <c r="M34" i="2"/>
  <c r="P34" i="2" s="1"/>
  <c r="P53" i="2"/>
  <c r="P45" i="2"/>
  <c r="P44" i="2"/>
  <c r="P39" i="2"/>
  <c r="P5" i="2"/>
  <c r="N26" i="2"/>
  <c r="N51" i="2" l="1"/>
  <c r="N52" i="2" s="1"/>
  <c r="M51" i="2"/>
  <c r="M52" i="2" s="1"/>
  <c r="P52" i="2" s="1"/>
  <c r="P14" i="2"/>
  <c r="P7" i="2"/>
  <c r="P19" i="2"/>
  <c r="P12" i="2"/>
  <c r="P26" i="2"/>
  <c r="G63" i="2"/>
  <c r="P4" i="2"/>
  <c r="E68" i="2" l="1"/>
  <c r="F63" i="2"/>
  <c r="D67" i="2"/>
  <c r="D68" i="2" s="1"/>
</calcChain>
</file>

<file path=xl/sharedStrings.xml><?xml version="1.0" encoding="utf-8"?>
<sst xmlns="http://schemas.openxmlformats.org/spreadsheetml/2006/main" count="187" uniqueCount="86">
  <si>
    <t>KIHARAKERHON TALOUSARVIO 2025</t>
  </si>
  <si>
    <t>Tulot</t>
  </si>
  <si>
    <t>2023 (tot)</t>
  </si>
  <si>
    <t>Menot</t>
  </si>
  <si>
    <t>Jäsenmaksut</t>
  </si>
  <si>
    <t>Kiharaleiri</t>
  </si>
  <si>
    <t>Julkaisutoiminta</t>
  </si>
  <si>
    <t xml:space="preserve">   Kihara-lehden ilmoitukset</t>
  </si>
  <si>
    <t xml:space="preserve">   Kihara-lehden taitto</t>
  </si>
  <si>
    <t xml:space="preserve">   Kihara-lehden paino</t>
  </si>
  <si>
    <t xml:space="preserve">   Kihara-lehden postitus</t>
  </si>
  <si>
    <t xml:space="preserve">   Internetsivut</t>
  </si>
  <si>
    <t>Pentuvälitys</t>
  </si>
  <si>
    <t xml:space="preserve">   Pentuvälitysmaksut</t>
  </si>
  <si>
    <t>Näyttelytoiminta</t>
  </si>
  <si>
    <t>Erikoisnäyttely</t>
  </si>
  <si>
    <t>Epävirallinen Open Show</t>
  </si>
  <si>
    <t xml:space="preserve">mestaruuspalkinnot   </t>
  </si>
  <si>
    <t>Edustukset ja tuet</t>
  </si>
  <si>
    <t>Nome</t>
  </si>
  <si>
    <t xml:space="preserve">   kokeet(nomeb+wt+taipparit)</t>
  </si>
  <si>
    <t xml:space="preserve">   kiharamestaruus</t>
  </si>
  <si>
    <t xml:space="preserve">   wt-koe</t>
  </si>
  <si>
    <t xml:space="preserve">   taipumuskoe</t>
  </si>
  <si>
    <t xml:space="preserve">   epävirallinen WT-koe leirillä</t>
  </si>
  <si>
    <t xml:space="preserve">   epävirallinen wt-koe leirillä</t>
  </si>
  <si>
    <t xml:space="preserve">  </t>
  </si>
  <si>
    <t xml:space="preserve">   mestaruuspalkinnot</t>
  </si>
  <si>
    <t xml:space="preserve">   koulutukset</t>
  </si>
  <si>
    <t xml:space="preserve">   edustukset ja tuet</t>
  </si>
  <si>
    <t>Mejä</t>
  </si>
  <si>
    <t xml:space="preserve">   kokeet</t>
  </si>
  <si>
    <t>Toko</t>
  </si>
  <si>
    <t xml:space="preserve">   mestaruus</t>
  </si>
  <si>
    <t xml:space="preserve">  mestaruuspalkinnot</t>
  </si>
  <si>
    <t xml:space="preserve">   </t>
  </si>
  <si>
    <t>Rally-toko</t>
  </si>
  <si>
    <t>Harrastuslajien mestaruusviikonlopun tuki kokonaisuudessaan 645€</t>
  </si>
  <si>
    <t>Agility</t>
  </si>
  <si>
    <t>Jalostustoiminta</t>
  </si>
  <si>
    <t xml:space="preserve">   MH-luonnekuvaus</t>
  </si>
  <si>
    <t xml:space="preserve">   Jalostuswebinaari</t>
  </si>
  <si>
    <t>Mainonta- ja markkinointi</t>
  </si>
  <si>
    <t>Mainonta ja markkinointi</t>
  </si>
  <si>
    <t xml:space="preserve">  Koiramessut</t>
  </si>
  <si>
    <r>
      <t xml:space="preserve">   </t>
    </r>
    <r>
      <rPr>
        <sz val="9"/>
        <rFont val="Calibri"/>
        <family val="2"/>
      </rPr>
      <t>Koiramessut</t>
    </r>
  </si>
  <si>
    <t>Järjestäytymiskokous</t>
  </si>
  <si>
    <t>Muu toiminta</t>
  </si>
  <si>
    <t>Muu toiminta (kiitoslahja pyyhkeet)</t>
  </si>
  <si>
    <t>Yhdistyksen jäsenmaksut (Kennelliitto, SNJ, kennelpiiri)</t>
  </si>
  <si>
    <t>Toimihenkilökoulutus (koetoimitsijakurssit, SNJ:n koulutuspäivät, Kennelliiton järjestöpäivä jne.)</t>
  </si>
  <si>
    <t>Yhdistyksen edustaminen (kokoukset, juhlat)</t>
  </si>
  <si>
    <t>Yhdistyksen toiminnan pakolliset menot yhteensä: 7149€</t>
  </si>
  <si>
    <t>Postikulut+konttoritarvikkeet</t>
  </si>
  <si>
    <t>Varainkeruu (v.2023 pentunäyttely)</t>
  </si>
  <si>
    <t>Varainkeruu</t>
  </si>
  <si>
    <t>Vakuutukset</t>
  </si>
  <si>
    <t>Toimintamääräraha</t>
  </si>
  <si>
    <t>Vuoden kihara- palkinnot</t>
  </si>
  <si>
    <t>Pankin korko</t>
  </si>
  <si>
    <t>Pankin palvelumaksut ja taloudenhoito</t>
  </si>
  <si>
    <t>Tulot yhteensä</t>
  </si>
  <si>
    <t>Menot yhteensä</t>
  </si>
  <si>
    <t>Erotus</t>
  </si>
  <si>
    <t>KIHARAKERHON TALOUSARVIO 2024</t>
  </si>
  <si>
    <t xml:space="preserve">   riistat</t>
  </si>
  <si>
    <t xml:space="preserve">   edustukset</t>
  </si>
  <si>
    <t>Harrastuslajien mestaruustapahtuma (toko, rally-toko, agility)</t>
  </si>
  <si>
    <t>Osallistumismaksut</t>
  </si>
  <si>
    <t xml:space="preserve">   sponsori</t>
  </si>
  <si>
    <t>MH-luonnekuvaus</t>
  </si>
  <si>
    <t>Toimihenkilökoulutus</t>
  </si>
  <si>
    <t>Kokousmenot+postikulut+konttoritarvikkeet</t>
  </si>
  <si>
    <t>Pentunäyttely</t>
  </si>
  <si>
    <t>Videoiden tekeminen</t>
  </si>
  <si>
    <t>Mestaruuspalkinnot</t>
  </si>
  <si>
    <t>Ehdotus vuodelle 2025</t>
  </si>
  <si>
    <t>määrä</t>
  </si>
  <si>
    <t>hinta</t>
  </si>
  <si>
    <t>yhteensä</t>
  </si>
  <si>
    <t>jäsen</t>
  </si>
  <si>
    <t>perhejäsen</t>
  </si>
  <si>
    <t>pentuejäsen</t>
  </si>
  <si>
    <t>ainaisjäsen</t>
  </si>
  <si>
    <t>kunniajäsen</t>
  </si>
  <si>
    <t>Koko NOME-toiminnan tuki 1050€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</si>
</sst>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</font>
    <font>
      <b/>
      <sz val="9"/>
      <color theme="6" tint="-0.249977111117893"/>
      <name val="Calibri"/>
      <family val="2"/>
    </font>
    <font>
      <sz val="9"/>
      <color theme="6" tint="-0.249977111117893"/>
      <name val="Calibri"/>
      <family val="2"/>
    </font>
    <font>
      <sz val="9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theme="6" tint="0.5999938962981048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6" tint="-0.249977111117893"/>
      <name val="Arial"/>
      <family val="2"/>
    </font>
    <font>
      <b/>
      <sz val="9"/>
      <name val="Calibri"/>
      <family val="2"/>
    </font>
    <font>
      <b/>
      <sz val="9"/>
      <color indexed="9"/>
      <name val="Calibri"/>
      <family val="2"/>
    </font>
    <font>
      <b/>
      <i/>
      <sz val="9"/>
      <name val="Arial"/>
      <family val="2"/>
    </font>
    <font>
      <b/>
      <sz val="9"/>
      <color theme="6" tint="0.39997558519241921"/>
      <name val="Calibri"/>
      <family val="2"/>
      <scheme val="minor"/>
    </font>
    <font>
      <sz val="9"/>
      <color theme="6" tint="0.39997558519241921"/>
      <name val="Calibri"/>
      <family val="2"/>
      <scheme val="minor"/>
    </font>
    <font>
      <b/>
      <sz val="9"/>
      <color theme="6" tint="0.39997558519241921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3" fillId="8" borderId="0" applyNumberFormat="0" applyBorder="0" applyAlignment="0" applyProtection="0"/>
    <xf numFmtId="0" fontId="2" fillId="0" borderId="0"/>
    <xf numFmtId="0" fontId="26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5" borderId="1" xfId="3" applyFont="1" applyFill="1" applyBorder="1"/>
    <xf numFmtId="0" fontId="14" fillId="5" borderId="1" xfId="3" applyFont="1" applyFill="1" applyBorder="1" applyAlignment="1">
      <alignment horizontal="center"/>
    </xf>
    <xf numFmtId="0" fontId="15" fillId="6" borderId="0" xfId="1" applyFont="1" applyFill="1"/>
    <xf numFmtId="0" fontId="16" fillId="6" borderId="0" xfId="1" applyFont="1" applyFill="1"/>
    <xf numFmtId="0" fontId="17" fillId="6" borderId="0" xfId="1" applyFont="1" applyFill="1"/>
    <xf numFmtId="0" fontId="18" fillId="6" borderId="0" xfId="1" applyFont="1" applyFill="1"/>
    <xf numFmtId="0" fontId="17" fillId="7" borderId="0" xfId="4" applyFont="1"/>
    <xf numFmtId="0" fontId="18" fillId="0" borderId="0" xfId="1" applyFont="1" applyFill="1"/>
    <xf numFmtId="0" fontId="16" fillId="0" borderId="0" xfId="1" applyFont="1" applyFill="1"/>
    <xf numFmtId="0" fontId="15" fillId="0" borderId="0" xfId="1" applyFont="1" applyFill="1"/>
    <xf numFmtId="0" fontId="17" fillId="0" borderId="0" xfId="1" applyFont="1" applyFill="1"/>
    <xf numFmtId="0" fontId="19" fillId="0" borderId="0" xfId="0" applyFont="1"/>
    <xf numFmtId="0" fontId="20" fillId="6" borderId="0" xfId="0" applyFont="1" applyFill="1"/>
    <xf numFmtId="0" fontId="9" fillId="6" borderId="0" xfId="0" applyFont="1" applyFill="1"/>
    <xf numFmtId="0" fontId="8" fillId="6" borderId="0" xfId="0" applyFont="1" applyFill="1"/>
    <xf numFmtId="0" fontId="15" fillId="8" borderId="0" xfId="5" applyFont="1"/>
    <xf numFmtId="0" fontId="16" fillId="8" borderId="0" xfId="5" applyFont="1"/>
    <xf numFmtId="0" fontId="18" fillId="8" borderId="0" xfId="5" applyFont="1"/>
    <xf numFmtId="0" fontId="17" fillId="8" borderId="0" xfId="5" applyFont="1"/>
    <xf numFmtId="0" fontId="21" fillId="5" borderId="2" xfId="2" applyFont="1" applyFill="1" applyBorder="1"/>
    <xf numFmtId="0" fontId="20" fillId="0" borderId="0" xfId="0" applyFont="1"/>
    <xf numFmtId="0" fontId="22" fillId="0" borderId="0" xfId="0" applyFont="1"/>
    <xf numFmtId="0" fontId="23" fillId="5" borderId="1" xfId="3" applyFont="1" applyFill="1" applyBorder="1" applyAlignment="1">
      <alignment horizontal="center"/>
    </xf>
    <xf numFmtId="0" fontId="24" fillId="5" borderId="1" xfId="3" applyFont="1" applyFill="1" applyBorder="1" applyAlignment="1">
      <alignment horizontal="center"/>
    </xf>
    <xf numFmtId="0" fontId="0" fillId="0" borderId="0" xfId="0" applyAlignment="1">
      <alignment wrapText="1"/>
    </xf>
    <xf numFmtId="0" fontId="27" fillId="6" borderId="0" xfId="1" applyFont="1" applyFill="1"/>
    <xf numFmtId="4" fontId="25" fillId="5" borderId="2" xfId="2" applyNumberFormat="1" applyFont="1" applyFill="1" applyBorder="1"/>
    <xf numFmtId="3" fontId="20" fillId="0" borderId="0" xfId="0" applyNumberFormat="1" applyFont="1"/>
    <xf numFmtId="0" fontId="28" fillId="5" borderId="0" xfId="0" applyFont="1" applyFill="1"/>
    <xf numFmtId="0" fontId="29" fillId="5" borderId="0" xfId="0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3" xfId="0" applyFont="1" applyBorder="1"/>
    <xf numFmtId="0" fontId="30" fillId="0" borderId="0" xfId="0" applyFont="1"/>
    <xf numFmtId="0" fontId="17" fillId="8" borderId="0" xfId="5" applyNumberFormat="1" applyFont="1"/>
    <xf numFmtId="0" fontId="15" fillId="8" borderId="0" xfId="5" applyNumberFormat="1" applyFont="1"/>
    <xf numFmtId="0" fontId="15" fillId="6" borderId="0" xfId="1" applyNumberFormat="1" applyFont="1" applyFill="1"/>
    <xf numFmtId="0" fontId="17" fillId="6" borderId="0" xfId="1" applyNumberFormat="1" applyFont="1" applyFill="1"/>
    <xf numFmtId="4" fontId="20" fillId="0" borderId="0" xfId="0" applyNumberFormat="1" applyFont="1"/>
    <xf numFmtId="0" fontId="11" fillId="9" borderId="0" xfId="0" applyFont="1" applyFill="1"/>
    <xf numFmtId="0" fontId="0" fillId="9" borderId="0" xfId="0" applyFill="1"/>
    <xf numFmtId="0" fontId="11" fillId="0" borderId="0" xfId="7" applyFont="1"/>
    <xf numFmtId="0" fontId="12" fillId="0" borderId="0" xfId="7" applyFont="1"/>
    <xf numFmtId="0" fontId="19" fillId="0" borderId="0" xfId="7" applyFont="1"/>
    <xf numFmtId="0" fontId="7" fillId="0" borderId="0" xfId="7" applyFont="1"/>
    <xf numFmtId="0" fontId="26" fillId="0" borderId="0" xfId="7"/>
    <xf numFmtId="0" fontId="26" fillId="0" borderId="0" xfId="7" applyAlignment="1">
      <alignment wrapText="1"/>
    </xf>
    <xf numFmtId="0" fontId="20" fillId="0" borderId="0" xfId="7" applyFont="1"/>
    <xf numFmtId="0" fontId="8" fillId="0" borderId="0" xfId="7" applyFont="1"/>
    <xf numFmtId="0" fontId="22" fillId="0" borderId="0" xfId="7" applyFont="1"/>
    <xf numFmtId="0" fontId="23" fillId="5" borderId="2" xfId="4" applyFont="1" applyFill="1" applyBorder="1"/>
    <xf numFmtId="0" fontId="25" fillId="5" borderId="2" xfId="2" applyFont="1" applyFill="1" applyBorder="1"/>
    <xf numFmtId="0" fontId="16" fillId="6" borderId="0" xfId="8" applyFont="1" applyFill="1"/>
    <xf numFmtId="0" fontId="17" fillId="6" borderId="0" xfId="8" applyFont="1" applyFill="1"/>
    <xf numFmtId="0" fontId="15" fillId="6" borderId="0" xfId="8" applyFont="1" applyFill="1"/>
    <xf numFmtId="0" fontId="27" fillId="6" borderId="0" xfId="8" applyFont="1" applyFill="1"/>
    <xf numFmtId="0" fontId="15" fillId="8" borderId="0" xfId="9" applyFont="1"/>
    <xf numFmtId="0" fontId="18" fillId="8" borderId="0" xfId="9" applyFont="1"/>
    <xf numFmtId="0" fontId="17" fillId="8" borderId="0" xfId="9" applyFont="1"/>
    <xf numFmtId="0" fontId="16" fillId="8" borderId="0" xfId="9" applyFont="1"/>
    <xf numFmtId="0" fontId="18" fillId="6" borderId="0" xfId="8" applyFont="1" applyFill="1"/>
    <xf numFmtId="0" fontId="9" fillId="0" borderId="0" xfId="7" applyFont="1"/>
    <xf numFmtId="0" fontId="20" fillId="6" borderId="0" xfId="7" applyFont="1" applyFill="1"/>
    <xf numFmtId="0" fontId="9" fillId="6" borderId="0" xfId="7" applyFont="1" applyFill="1"/>
    <xf numFmtId="0" fontId="8" fillId="6" borderId="0" xfId="7" applyFont="1" applyFill="1"/>
    <xf numFmtId="0" fontId="10" fillId="0" borderId="0" xfId="7" applyFont="1"/>
    <xf numFmtId="0" fontId="15" fillId="0" borderId="0" xfId="8" applyFont="1" applyFill="1"/>
    <xf numFmtId="0" fontId="18" fillId="0" borderId="0" xfId="8" applyFont="1" applyFill="1"/>
    <xf numFmtId="0" fontId="16" fillId="0" borderId="0" xfId="8" applyFont="1" applyFill="1"/>
    <xf numFmtId="0" fontId="17" fillId="0" borderId="0" xfId="8" applyFont="1" applyFill="1"/>
  </cellXfs>
  <cellStyles count="10">
    <cellStyle name="20 % - Aksentti3" xfId="1" builtinId="38"/>
    <cellStyle name="20 % - Aksentti3 2" xfId="8" xr:uid="{58B038E0-1E89-4A83-9595-16BFF09F673E}"/>
    <cellStyle name="40 % - Aksentti3" xfId="5" builtinId="39"/>
    <cellStyle name="40 % - Aksentti3 2" xfId="9" xr:uid="{6404D481-6401-4CFD-B751-7939614A40AB}"/>
    <cellStyle name="60 % - Aksentti3" xfId="4" builtinId="40"/>
    <cellStyle name="Aksentti1" xfId="2" builtinId="29"/>
    <cellStyle name="Aksentti3" xfId="3" builtinId="37"/>
    <cellStyle name="Normaali" xfId="0" builtinId="0"/>
    <cellStyle name="Normaali 2" xfId="7" xr:uid="{1875E139-A461-4EE0-B1BB-52335AB31D98}"/>
    <cellStyle name="Normal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topLeftCell="B1" zoomScale="106" zoomScaleNormal="100" workbookViewId="0">
      <selection activeCell="C13" sqref="C13"/>
    </sheetView>
  </sheetViews>
  <sheetFormatPr defaultColWidth="9.1796875" defaultRowHeight="12" x14ac:dyDescent="0.3"/>
  <cols>
    <col min="1" max="1" width="5.54296875" style="1" hidden="1" customWidth="1"/>
    <col min="2" max="2" width="5.54296875" style="1" customWidth="1"/>
    <col min="3" max="3" width="43.453125" style="5" customWidth="1"/>
    <col min="4" max="4" width="7.54296875" style="5" customWidth="1"/>
    <col min="5" max="5" width="7.81640625" style="5" customWidth="1"/>
    <col min="6" max="6" width="7.453125" style="18" hidden="1" customWidth="1"/>
    <col min="7" max="7" width="9.1796875" style="5" hidden="1" customWidth="1"/>
    <col min="8" max="8" width="1.453125" style="5" customWidth="1"/>
    <col min="9" max="9" width="5.54296875" style="1" hidden="1" customWidth="1"/>
    <col min="10" max="10" width="51" style="5" customWidth="1"/>
    <col min="11" max="12" width="7.81640625" style="5" customWidth="1"/>
    <col min="13" max="13" width="0" style="18" hidden="1" customWidth="1"/>
    <col min="14" max="14" width="0" style="5" hidden="1" customWidth="1"/>
    <col min="15" max="15" width="0.7265625" style="5" customWidth="1"/>
    <col min="16" max="16" width="0" style="6" hidden="1" customWidth="1"/>
    <col min="17" max="17" width="9.1796875" style="5"/>
    <col min="18" max="18" width="9" style="5" bestFit="1" customWidth="1"/>
    <col min="19" max="16384" width="9.1796875" style="5"/>
  </cols>
  <sheetData>
    <row r="1" spans="1:16" x14ac:dyDescent="0.3">
      <c r="C1" s="27" t="s">
        <v>0</v>
      </c>
      <c r="D1" s="27"/>
      <c r="E1" s="27"/>
    </row>
    <row r="2" spans="1:16" x14ac:dyDescent="0.3">
      <c r="F2" s="3"/>
      <c r="G2" s="4"/>
      <c r="J2" s="4"/>
      <c r="K2" s="4"/>
      <c r="L2" s="4"/>
      <c r="M2" s="3"/>
      <c r="N2" s="4"/>
    </row>
    <row r="3" spans="1:16" x14ac:dyDescent="0.3">
      <c r="C3" s="7" t="s">
        <v>1</v>
      </c>
      <c r="D3" s="7">
        <v>2025</v>
      </c>
      <c r="E3" s="7" t="s">
        <v>2</v>
      </c>
      <c r="F3" s="29">
        <v>2015</v>
      </c>
      <c r="G3" s="8">
        <v>2014</v>
      </c>
      <c r="J3" s="7" t="s">
        <v>3</v>
      </c>
      <c r="K3" s="7">
        <v>2025</v>
      </c>
      <c r="L3" s="7" t="s">
        <v>2</v>
      </c>
      <c r="M3" s="30">
        <v>2015</v>
      </c>
      <c r="N3" s="8">
        <v>2014</v>
      </c>
      <c r="P3" s="29">
        <v>2015</v>
      </c>
    </row>
    <row r="4" spans="1:16" x14ac:dyDescent="0.3">
      <c r="A4" s="1">
        <v>3101</v>
      </c>
      <c r="C4" s="9" t="s">
        <v>4</v>
      </c>
      <c r="D4" s="9">
        <v>8323</v>
      </c>
      <c r="E4" s="32">
        <v>6600</v>
      </c>
      <c r="F4" s="10">
        <f>160*25+30*5</f>
        <v>4150</v>
      </c>
      <c r="G4" s="10">
        <v>3030</v>
      </c>
      <c r="I4" s="1">
        <v>4001</v>
      </c>
      <c r="J4" s="9" t="s">
        <v>4</v>
      </c>
      <c r="K4" s="9">
        <v>293</v>
      </c>
      <c r="L4" s="9">
        <v>293</v>
      </c>
      <c r="M4" s="11">
        <v>100</v>
      </c>
      <c r="N4" s="10">
        <v>100</v>
      </c>
      <c r="P4" s="13">
        <f>F4-M4</f>
        <v>4050</v>
      </c>
    </row>
    <row r="5" spans="1:16" x14ac:dyDescent="0.3">
      <c r="A5" s="1">
        <v>3001</v>
      </c>
      <c r="C5" s="9" t="s">
        <v>5</v>
      </c>
      <c r="D5" s="9">
        <v>10000</v>
      </c>
      <c r="E5" s="32">
        <v>10900</v>
      </c>
      <c r="F5" s="10">
        <v>6000</v>
      </c>
      <c r="G5" s="10"/>
      <c r="I5" s="1">
        <v>3002</v>
      </c>
      <c r="J5" s="9" t="s">
        <v>5</v>
      </c>
      <c r="K5" s="9">
        <v>10700</v>
      </c>
      <c r="L5" s="9">
        <v>11200</v>
      </c>
      <c r="M5" s="11">
        <v>6000</v>
      </c>
      <c r="N5" s="10"/>
      <c r="P5" s="13">
        <f>F5-M5</f>
        <v>0</v>
      </c>
    </row>
    <row r="6" spans="1:16" x14ac:dyDescent="0.3">
      <c r="A6" s="1">
        <v>3003</v>
      </c>
      <c r="C6" s="32" t="s">
        <v>6</v>
      </c>
      <c r="D6" s="32">
        <v>200</v>
      </c>
      <c r="E6" s="9">
        <v>20</v>
      </c>
      <c r="F6" s="10">
        <f>F7</f>
        <v>1000</v>
      </c>
      <c r="G6" s="10">
        <v>1000</v>
      </c>
      <c r="J6" s="32" t="s">
        <v>6</v>
      </c>
      <c r="K6" s="9">
        <f>K7+K8+K9+K10</f>
        <v>5499</v>
      </c>
      <c r="L6" s="9">
        <v>4178</v>
      </c>
      <c r="M6" s="11">
        <v>1000</v>
      </c>
      <c r="N6" s="10"/>
      <c r="P6" s="13"/>
    </row>
    <row r="7" spans="1:16" x14ac:dyDescent="0.3">
      <c r="C7" s="4" t="s">
        <v>7</v>
      </c>
      <c r="D7" s="4">
        <v>200</v>
      </c>
      <c r="E7" s="4">
        <v>20</v>
      </c>
      <c r="F7" s="3">
        <v>1000</v>
      </c>
      <c r="G7" s="3">
        <v>1000</v>
      </c>
      <c r="J7" s="4" t="s">
        <v>8</v>
      </c>
      <c r="K7" s="4">
        <v>1600</v>
      </c>
      <c r="L7" s="4">
        <v>297</v>
      </c>
      <c r="M7" s="11" t="e">
        <f>M8+M9+M10+#REF!+M11</f>
        <v>#REF!</v>
      </c>
      <c r="N7" s="10">
        <v>4820</v>
      </c>
      <c r="P7" s="13" t="e">
        <f>F6-M7</f>
        <v>#REF!</v>
      </c>
    </row>
    <row r="8" spans="1:16" x14ac:dyDescent="0.3">
      <c r="A8" s="1">
        <v>3551</v>
      </c>
      <c r="C8" s="4"/>
      <c r="D8" s="4"/>
      <c r="E8" s="4"/>
      <c r="F8" s="3"/>
      <c r="G8" s="3"/>
      <c r="I8" s="1">
        <v>3553</v>
      </c>
      <c r="J8" s="4" t="s">
        <v>9</v>
      </c>
      <c r="K8" s="4">
        <v>1750</v>
      </c>
      <c r="L8" s="4">
        <v>1750</v>
      </c>
      <c r="M8" s="3">
        <f>5*60</f>
        <v>300</v>
      </c>
      <c r="N8" s="3">
        <v>300</v>
      </c>
      <c r="P8" s="13"/>
    </row>
    <row r="9" spans="1:16" x14ac:dyDescent="0.3">
      <c r="C9" s="4"/>
      <c r="D9" s="4"/>
      <c r="E9" s="4"/>
      <c r="F9" s="3"/>
      <c r="G9" s="3"/>
      <c r="I9" s="1">
        <v>3554</v>
      </c>
      <c r="J9" s="4" t="s">
        <v>10</v>
      </c>
      <c r="K9" s="4">
        <v>1760</v>
      </c>
      <c r="L9" s="4">
        <v>1760</v>
      </c>
      <c r="M9" s="3">
        <v>2800</v>
      </c>
      <c r="N9" s="3">
        <v>2800</v>
      </c>
      <c r="P9" s="13"/>
    </row>
    <row r="10" spans="1:16" x14ac:dyDescent="0.3">
      <c r="C10" s="4"/>
      <c r="D10" s="4"/>
      <c r="E10" s="4"/>
      <c r="F10" s="3"/>
      <c r="G10" s="3"/>
      <c r="I10" s="1">
        <v>4004</v>
      </c>
      <c r="J10" s="4" t="s">
        <v>11</v>
      </c>
      <c r="K10" s="4">
        <v>389</v>
      </c>
      <c r="L10" s="4">
        <v>389</v>
      </c>
      <c r="M10" s="3">
        <v>1400</v>
      </c>
      <c r="N10" s="3">
        <v>1400</v>
      </c>
      <c r="P10" s="13"/>
    </row>
    <row r="11" spans="1:16" x14ac:dyDescent="0.3">
      <c r="C11" s="9" t="s">
        <v>12</v>
      </c>
      <c r="D11" s="9">
        <v>100</v>
      </c>
      <c r="E11" s="9">
        <v>25</v>
      </c>
      <c r="F11" s="10">
        <f>F12</f>
        <v>125</v>
      </c>
      <c r="G11" s="10">
        <v>125</v>
      </c>
      <c r="J11" s="9" t="s">
        <v>12</v>
      </c>
      <c r="K11" s="9">
        <v>0</v>
      </c>
      <c r="L11" s="9">
        <v>0</v>
      </c>
      <c r="M11" s="3">
        <v>200</v>
      </c>
      <c r="N11" s="3">
        <v>200</v>
      </c>
      <c r="P11" s="13"/>
    </row>
    <row r="12" spans="1:16" x14ac:dyDescent="0.3">
      <c r="C12" s="14" t="s">
        <v>13</v>
      </c>
      <c r="D12" s="14">
        <v>100</v>
      </c>
      <c r="E12" s="14">
        <v>25</v>
      </c>
      <c r="F12" s="15">
        <f>5*25</f>
        <v>125</v>
      </c>
      <c r="G12" s="15"/>
      <c r="J12" s="16"/>
      <c r="K12" s="16"/>
      <c r="L12" s="16"/>
      <c r="M12" s="11" t="e">
        <f>#REF!</f>
        <v>#REF!</v>
      </c>
      <c r="N12" s="10">
        <v>120</v>
      </c>
      <c r="P12" s="13" t="e">
        <f>F11-M12</f>
        <v>#REF!</v>
      </c>
    </row>
    <row r="13" spans="1:16" x14ac:dyDescent="0.3">
      <c r="A13" s="1">
        <v>3401</v>
      </c>
      <c r="C13" s="14"/>
      <c r="D13" s="14"/>
      <c r="E13" s="14"/>
      <c r="F13" s="15"/>
      <c r="G13" s="15"/>
      <c r="J13" s="16"/>
      <c r="K13" s="16"/>
      <c r="L13" s="16"/>
      <c r="M13" s="17"/>
      <c r="N13" s="15"/>
      <c r="P13" s="13"/>
    </row>
    <row r="14" spans="1:16" x14ac:dyDescent="0.3">
      <c r="A14" s="1">
        <v>3005</v>
      </c>
      <c r="C14" s="9" t="s">
        <v>14</v>
      </c>
      <c r="D14" s="9">
        <f>K15+K16</f>
        <v>2450</v>
      </c>
      <c r="E14" s="32">
        <v>1435</v>
      </c>
      <c r="F14" s="10">
        <f>50*30</f>
        <v>1500</v>
      </c>
      <c r="G14" s="10"/>
      <c r="I14" s="1">
        <v>3004</v>
      </c>
      <c r="J14" s="9" t="s">
        <v>14</v>
      </c>
      <c r="K14" s="9">
        <f>K15+K17+K18+K16</f>
        <v>2710</v>
      </c>
      <c r="L14" s="9">
        <v>1610</v>
      </c>
      <c r="M14" s="11" t="e">
        <f>M15+M18+M17+#REF!</f>
        <v>#REF!</v>
      </c>
      <c r="N14" s="10">
        <v>3150</v>
      </c>
      <c r="P14" s="13" t="e">
        <f>F19-M14</f>
        <v>#REF!</v>
      </c>
    </row>
    <row r="15" spans="1:16" x14ac:dyDescent="0.3">
      <c r="C15" s="14" t="s">
        <v>15</v>
      </c>
      <c r="D15" s="14">
        <v>1855</v>
      </c>
      <c r="E15" s="14">
        <v>1435</v>
      </c>
      <c r="F15" s="15"/>
      <c r="G15" s="15"/>
      <c r="J15" s="14" t="s">
        <v>15</v>
      </c>
      <c r="K15" s="14">
        <v>1550</v>
      </c>
      <c r="L15" s="14">
        <v>1500</v>
      </c>
      <c r="M15" s="3">
        <v>2300</v>
      </c>
      <c r="N15" s="3">
        <v>2000</v>
      </c>
      <c r="P15" s="13"/>
    </row>
    <row r="16" spans="1:16" x14ac:dyDescent="0.3">
      <c r="C16" s="14" t="s">
        <v>16</v>
      </c>
      <c r="D16" s="14">
        <v>600</v>
      </c>
      <c r="E16" s="14"/>
      <c r="F16" s="15"/>
      <c r="G16" s="15"/>
      <c r="J16" s="14" t="s">
        <v>16</v>
      </c>
      <c r="K16" s="14">
        <v>900</v>
      </c>
      <c r="L16" s="14"/>
      <c r="M16" s="3"/>
      <c r="N16" s="3"/>
      <c r="P16" s="13"/>
    </row>
    <row r="17" spans="1:19" x14ac:dyDescent="0.3">
      <c r="C17" s="14"/>
      <c r="D17" s="14"/>
      <c r="E17" s="14"/>
      <c r="F17" s="15"/>
      <c r="G17" s="15"/>
      <c r="J17" s="14" t="s">
        <v>17</v>
      </c>
      <c r="K17" s="14">
        <v>110</v>
      </c>
      <c r="L17" s="14">
        <v>110</v>
      </c>
      <c r="M17" s="3">
        <v>400</v>
      </c>
      <c r="N17" s="3">
        <v>500</v>
      </c>
      <c r="P17" s="13"/>
    </row>
    <row r="18" spans="1:19" x14ac:dyDescent="0.3">
      <c r="C18" s="14"/>
      <c r="D18" s="14"/>
      <c r="E18" s="14"/>
      <c r="F18" s="15"/>
      <c r="G18" s="15"/>
      <c r="J18" s="14" t="s">
        <v>18</v>
      </c>
      <c r="K18" s="14">
        <v>150</v>
      </c>
      <c r="L18" s="16"/>
      <c r="M18" s="3">
        <v>350</v>
      </c>
      <c r="N18" s="3">
        <v>250</v>
      </c>
      <c r="P18" s="13"/>
    </row>
    <row r="19" spans="1:19" x14ac:dyDescent="0.3">
      <c r="A19" s="1">
        <v>3009</v>
      </c>
      <c r="C19" s="14"/>
      <c r="D19" s="14"/>
      <c r="E19" s="14"/>
      <c r="F19" s="10">
        <f>F20+F22</f>
        <v>3200</v>
      </c>
      <c r="G19" s="10">
        <v>3200</v>
      </c>
      <c r="I19" s="1">
        <v>3006</v>
      </c>
      <c r="J19" s="16"/>
      <c r="K19" s="16"/>
      <c r="L19" s="16"/>
      <c r="M19" s="11">
        <f>M20</f>
        <v>0</v>
      </c>
      <c r="N19" s="10">
        <v>0</v>
      </c>
      <c r="P19" s="13">
        <f>F26-M19</f>
        <v>0</v>
      </c>
    </row>
    <row r="20" spans="1:19" x14ac:dyDescent="0.3">
      <c r="C20" s="9" t="s">
        <v>19</v>
      </c>
      <c r="D20" s="9">
        <f>D21+D22+D23+D24+D26+D27+D28+D29</f>
        <v>4400</v>
      </c>
      <c r="E20" s="9">
        <v>2635</v>
      </c>
      <c r="F20" s="3">
        <f>2800</f>
        <v>2800</v>
      </c>
      <c r="G20" s="3">
        <v>2800</v>
      </c>
      <c r="J20" s="9" t="s">
        <v>19</v>
      </c>
      <c r="K20" s="9">
        <f>K21+K22+K23+K24+K26+K27+K28+K29</f>
        <v>5450</v>
      </c>
      <c r="L20" s="9">
        <v>3707</v>
      </c>
      <c r="M20" s="3"/>
      <c r="N20" s="3"/>
      <c r="P20" s="13"/>
    </row>
    <row r="21" spans="1:19" x14ac:dyDescent="0.3">
      <c r="C21" s="4" t="s">
        <v>20</v>
      </c>
      <c r="D21" s="4"/>
      <c r="E21" s="4">
        <v>1960</v>
      </c>
      <c r="F21" s="3"/>
      <c r="G21" s="3"/>
      <c r="J21" s="4" t="s">
        <v>20</v>
      </c>
      <c r="K21" s="4"/>
      <c r="L21" s="4">
        <v>3043</v>
      </c>
      <c r="M21" s="3"/>
      <c r="N21" s="3"/>
      <c r="P21" s="13"/>
    </row>
    <row r="22" spans="1:19" x14ac:dyDescent="0.3">
      <c r="C22" s="4" t="s">
        <v>21</v>
      </c>
      <c r="D22" s="4">
        <v>1500</v>
      </c>
      <c r="E22" s="4">
        <v>1207</v>
      </c>
      <c r="F22" s="3">
        <v>400</v>
      </c>
      <c r="G22" s="3">
        <v>400</v>
      </c>
      <c r="J22" s="4" t="s">
        <v>21</v>
      </c>
      <c r="K22" s="4">
        <v>1956</v>
      </c>
      <c r="L22" s="4">
        <v>2398</v>
      </c>
      <c r="M22" s="3"/>
      <c r="N22" s="3"/>
      <c r="P22" s="13"/>
      <c r="Q22" s="46" t="s">
        <v>85</v>
      </c>
      <c r="R22" s="46"/>
      <c r="S22" s="46"/>
    </row>
    <row r="23" spans="1:19" x14ac:dyDescent="0.3">
      <c r="C23" s="4" t="s">
        <v>22</v>
      </c>
      <c r="D23" s="4">
        <v>0</v>
      </c>
      <c r="E23" s="4"/>
      <c r="F23" s="3"/>
      <c r="G23" s="3"/>
      <c r="J23" s="4" t="s">
        <v>22</v>
      </c>
      <c r="K23" s="4">
        <v>0</v>
      </c>
      <c r="L23" s="4">
        <v>0</v>
      </c>
      <c r="M23" s="3"/>
      <c r="N23" s="3"/>
      <c r="P23" s="13"/>
    </row>
    <row r="24" spans="1:19" x14ac:dyDescent="0.3">
      <c r="C24" s="4" t="s">
        <v>23</v>
      </c>
      <c r="D24" s="4">
        <v>1800</v>
      </c>
      <c r="E24" s="4">
        <v>753</v>
      </c>
      <c r="F24" s="3"/>
      <c r="G24" s="3"/>
      <c r="J24" s="4" t="s">
        <v>23</v>
      </c>
      <c r="K24" s="4">
        <v>1800</v>
      </c>
      <c r="L24" s="4">
        <v>645</v>
      </c>
      <c r="M24" s="3"/>
      <c r="N24" s="3"/>
      <c r="P24" s="13"/>
    </row>
    <row r="25" spans="1:19" x14ac:dyDescent="0.3">
      <c r="C25" s="4"/>
      <c r="D25" s="4"/>
      <c r="E25" s="4"/>
      <c r="F25" s="3"/>
      <c r="G25" s="3"/>
      <c r="J25" s="4"/>
      <c r="K25" s="4"/>
      <c r="L25" s="4"/>
      <c r="M25" s="3"/>
      <c r="N25" s="3"/>
      <c r="P25" s="13"/>
    </row>
    <row r="26" spans="1:19" x14ac:dyDescent="0.3">
      <c r="A26" s="1">
        <v>3007</v>
      </c>
      <c r="C26" s="4" t="s">
        <v>24</v>
      </c>
      <c r="D26" s="4">
        <v>600</v>
      </c>
      <c r="E26" s="4"/>
      <c r="F26" s="10">
        <f>F27</f>
        <v>0</v>
      </c>
      <c r="G26" s="10">
        <v>0</v>
      </c>
      <c r="I26" s="1">
        <v>3009</v>
      </c>
      <c r="J26" s="4" t="s">
        <v>25</v>
      </c>
      <c r="K26" s="4">
        <v>800</v>
      </c>
      <c r="L26" s="4"/>
      <c r="M26" s="11" t="e">
        <f>#REF!+M27+M28</f>
        <v>#REF!</v>
      </c>
      <c r="N26" s="10" t="e">
        <f>#REF!+N27+N28</f>
        <v>#REF!</v>
      </c>
      <c r="P26" s="13" t="e">
        <f>#REF!-M26</f>
        <v>#REF!</v>
      </c>
    </row>
    <row r="27" spans="1:19" x14ac:dyDescent="0.3">
      <c r="C27" s="4" t="s">
        <v>26</v>
      </c>
      <c r="D27" s="4"/>
      <c r="E27" s="4"/>
      <c r="F27" s="3"/>
      <c r="G27" s="3"/>
      <c r="J27" s="4" t="s">
        <v>27</v>
      </c>
      <c r="K27" s="4">
        <v>44</v>
      </c>
      <c r="L27" s="4">
        <v>44</v>
      </c>
      <c r="M27" s="3">
        <v>300</v>
      </c>
      <c r="N27" s="3">
        <v>300</v>
      </c>
      <c r="P27" s="13"/>
    </row>
    <row r="28" spans="1:19" x14ac:dyDescent="0.3">
      <c r="C28" s="4" t="s">
        <v>28</v>
      </c>
      <c r="D28" s="4">
        <v>500</v>
      </c>
      <c r="E28" s="4">
        <v>675</v>
      </c>
      <c r="F28" s="3"/>
      <c r="G28" s="3"/>
      <c r="J28" s="4" t="s">
        <v>28</v>
      </c>
      <c r="K28" s="4">
        <v>500</v>
      </c>
      <c r="L28" s="4">
        <v>390</v>
      </c>
      <c r="M28" s="3">
        <f>5*25</f>
        <v>125</v>
      </c>
      <c r="N28" s="3">
        <v>125</v>
      </c>
      <c r="P28" s="13"/>
    </row>
    <row r="29" spans="1:19" x14ac:dyDescent="0.3">
      <c r="C29" s="4"/>
      <c r="D29" s="4"/>
      <c r="E29" s="4"/>
      <c r="F29" s="3"/>
      <c r="G29" s="3"/>
      <c r="J29" s="4" t="s">
        <v>29</v>
      </c>
      <c r="K29" s="4">
        <v>350</v>
      </c>
      <c r="L29" s="4">
        <v>230</v>
      </c>
      <c r="M29" s="11" t="e">
        <f>#REF!+M31+M33</f>
        <v>#REF!</v>
      </c>
      <c r="N29" s="10" t="e">
        <f>#REF!+N31+N33</f>
        <v>#REF!</v>
      </c>
      <c r="P29" s="13"/>
    </row>
    <row r="30" spans="1:19" x14ac:dyDescent="0.3">
      <c r="C30" s="9" t="s">
        <v>30</v>
      </c>
      <c r="D30" s="9">
        <f>D31+D32+D33</f>
        <v>840</v>
      </c>
      <c r="E30" s="9">
        <v>910</v>
      </c>
      <c r="F30" s="3"/>
      <c r="G30" s="3"/>
      <c r="J30" s="9" t="s">
        <v>30</v>
      </c>
      <c r="K30" s="9">
        <f>K31+K32+K33</f>
        <v>840</v>
      </c>
      <c r="L30" s="9">
        <v>851</v>
      </c>
      <c r="M30" s="11"/>
      <c r="N30" s="10"/>
      <c r="P30" s="13"/>
    </row>
    <row r="31" spans="1:19" x14ac:dyDescent="0.3">
      <c r="C31" s="4" t="s">
        <v>31</v>
      </c>
      <c r="D31" s="4">
        <v>540</v>
      </c>
      <c r="E31" s="4">
        <v>910</v>
      </c>
      <c r="F31" s="3"/>
      <c r="G31" s="3"/>
      <c r="J31" s="4" t="s">
        <v>31</v>
      </c>
      <c r="K31" s="4">
        <v>496</v>
      </c>
      <c r="L31" s="4">
        <v>829</v>
      </c>
      <c r="M31" s="3">
        <v>300</v>
      </c>
      <c r="N31" s="3">
        <v>300</v>
      </c>
      <c r="P31" s="13"/>
    </row>
    <row r="32" spans="1:19" x14ac:dyDescent="0.3">
      <c r="C32" s="4"/>
      <c r="D32" s="4"/>
      <c r="E32" s="4"/>
      <c r="F32" s="3"/>
      <c r="G32" s="3"/>
      <c r="J32" s="4" t="s">
        <v>27</v>
      </c>
      <c r="K32" s="4">
        <v>44</v>
      </c>
      <c r="L32" s="4">
        <v>22</v>
      </c>
      <c r="M32" s="3"/>
      <c r="N32" s="3"/>
      <c r="P32" s="13"/>
    </row>
    <row r="33" spans="1:22" x14ac:dyDescent="0.3">
      <c r="C33" s="4" t="s">
        <v>28</v>
      </c>
      <c r="D33" s="4">
        <v>300</v>
      </c>
      <c r="E33" s="4">
        <v>0</v>
      </c>
      <c r="F33" s="10" t="e">
        <f>#REF!+F34</f>
        <v>#REF!</v>
      </c>
      <c r="G33" s="10">
        <v>700</v>
      </c>
      <c r="J33" s="4" t="s">
        <v>28</v>
      </c>
      <c r="K33" s="4">
        <v>300</v>
      </c>
      <c r="L33" s="4">
        <v>0</v>
      </c>
      <c r="M33" s="3">
        <f>5*25</f>
        <v>125</v>
      </c>
      <c r="N33" s="3">
        <v>125</v>
      </c>
      <c r="P33" s="13"/>
    </row>
    <row r="34" spans="1:22" x14ac:dyDescent="0.3">
      <c r="C34" s="9" t="s">
        <v>32</v>
      </c>
      <c r="D34" s="9">
        <f>D35+D36+D37</f>
        <v>440</v>
      </c>
      <c r="E34" s="9">
        <v>153</v>
      </c>
      <c r="F34" s="3">
        <v>300</v>
      </c>
      <c r="G34" s="3">
        <v>300</v>
      </c>
      <c r="J34" s="9" t="s">
        <v>32</v>
      </c>
      <c r="K34" s="9">
        <f>K35+K36+K37+K38</f>
        <v>800</v>
      </c>
      <c r="L34" s="9">
        <v>309</v>
      </c>
      <c r="M34" s="21">
        <f>M35</f>
        <v>40</v>
      </c>
      <c r="N34" s="20">
        <v>40</v>
      </c>
      <c r="P34" s="13">
        <f>F38-M34</f>
        <v>-40</v>
      </c>
    </row>
    <row r="35" spans="1:22" x14ac:dyDescent="0.3">
      <c r="C35" s="4" t="s">
        <v>28</v>
      </c>
      <c r="D35" s="4">
        <v>300</v>
      </c>
      <c r="E35" s="4">
        <v>0</v>
      </c>
      <c r="F35" s="3"/>
      <c r="G35" s="3"/>
      <c r="J35" s="4" t="s">
        <v>28</v>
      </c>
      <c r="K35" s="4">
        <v>300</v>
      </c>
      <c r="L35" s="4">
        <v>0</v>
      </c>
      <c r="M35" s="3">
        <v>40</v>
      </c>
      <c r="N35" s="3">
        <v>40</v>
      </c>
      <c r="P35" s="13"/>
    </row>
    <row r="36" spans="1:22" x14ac:dyDescent="0.3">
      <c r="C36" s="4" t="s">
        <v>33</v>
      </c>
      <c r="D36" s="4">
        <v>140</v>
      </c>
      <c r="E36" s="4">
        <v>153</v>
      </c>
      <c r="F36" s="3"/>
      <c r="G36" s="3"/>
      <c r="J36" s="4" t="s">
        <v>33</v>
      </c>
      <c r="K36" s="4">
        <v>456</v>
      </c>
      <c r="L36" s="4">
        <v>287</v>
      </c>
      <c r="M36" s="3"/>
      <c r="N36" s="3"/>
      <c r="P36" s="13"/>
    </row>
    <row r="37" spans="1:22" x14ac:dyDescent="0.3">
      <c r="C37" s="4"/>
      <c r="D37" s="4"/>
      <c r="E37" s="4"/>
      <c r="F37" s="3"/>
      <c r="G37" s="3"/>
      <c r="J37" s="4" t="s">
        <v>34</v>
      </c>
      <c r="K37" s="4">
        <v>44</v>
      </c>
      <c r="L37" s="4">
        <v>22</v>
      </c>
      <c r="M37" s="3"/>
      <c r="N37" s="3"/>
      <c r="P37" s="13"/>
    </row>
    <row r="38" spans="1:22" x14ac:dyDescent="0.3">
      <c r="C38" s="4" t="s">
        <v>35</v>
      </c>
      <c r="D38" s="4"/>
      <c r="E38" s="4"/>
      <c r="F38" s="20"/>
      <c r="G38" s="20"/>
      <c r="J38" s="4" t="s">
        <v>29</v>
      </c>
      <c r="K38" s="4"/>
      <c r="L38" s="4">
        <v>0</v>
      </c>
      <c r="M38" s="3"/>
      <c r="N38" s="3"/>
      <c r="P38" s="13"/>
    </row>
    <row r="39" spans="1:22" x14ac:dyDescent="0.3">
      <c r="A39" s="1">
        <v>3011</v>
      </c>
      <c r="C39" s="9" t="s">
        <v>36</v>
      </c>
      <c r="D39" s="9">
        <f>D40+D41+D42</f>
        <v>720</v>
      </c>
      <c r="E39" s="9">
        <v>330</v>
      </c>
      <c r="F39" s="3"/>
      <c r="G39" s="3"/>
      <c r="J39" s="9" t="s">
        <v>36</v>
      </c>
      <c r="K39" s="9">
        <f>K40+K41+K42+K43</f>
        <v>899</v>
      </c>
      <c r="L39" s="9">
        <v>748</v>
      </c>
      <c r="M39" s="21">
        <v>1200</v>
      </c>
      <c r="N39" s="20"/>
      <c r="P39" s="13">
        <f>F43-M39</f>
        <v>0</v>
      </c>
    </row>
    <row r="40" spans="1:22" x14ac:dyDescent="0.3">
      <c r="C40" s="4" t="s">
        <v>28</v>
      </c>
      <c r="D40" s="4">
        <v>300</v>
      </c>
      <c r="E40" s="4">
        <v>0</v>
      </c>
      <c r="F40" s="3"/>
      <c r="G40" s="3"/>
      <c r="J40" s="4" t="s">
        <v>28</v>
      </c>
      <c r="K40" s="4">
        <v>300</v>
      </c>
      <c r="L40" s="4">
        <v>0</v>
      </c>
      <c r="M40" s="3"/>
      <c r="N40" s="3"/>
      <c r="P40" s="13"/>
    </row>
    <row r="41" spans="1:22" x14ac:dyDescent="0.3">
      <c r="C41" s="4" t="s">
        <v>33</v>
      </c>
      <c r="D41" s="4">
        <v>420</v>
      </c>
      <c r="E41" s="4">
        <v>330</v>
      </c>
      <c r="F41" s="3"/>
      <c r="G41" s="3"/>
      <c r="J41" s="4" t="s">
        <v>33</v>
      </c>
      <c r="K41" s="4">
        <v>505</v>
      </c>
      <c r="L41" s="4">
        <v>704</v>
      </c>
      <c r="M41" s="3"/>
      <c r="N41" s="3"/>
      <c r="P41" s="13"/>
    </row>
    <row r="42" spans="1:22" x14ac:dyDescent="0.3">
      <c r="A42" s="1">
        <v>3018</v>
      </c>
      <c r="C42" s="4"/>
      <c r="D42" s="4"/>
      <c r="E42" s="4"/>
      <c r="F42" s="3"/>
      <c r="G42" s="3"/>
      <c r="J42" s="4" t="s">
        <v>34</v>
      </c>
      <c r="K42" s="4">
        <v>44</v>
      </c>
      <c r="L42" s="4">
        <v>44</v>
      </c>
      <c r="M42" s="11">
        <v>160</v>
      </c>
      <c r="N42" s="10">
        <v>100</v>
      </c>
      <c r="P42" s="13"/>
    </row>
    <row r="43" spans="1:22" x14ac:dyDescent="0.3">
      <c r="C43" s="4"/>
      <c r="D43" s="4"/>
      <c r="E43" s="4"/>
      <c r="F43" s="20">
        <v>1200</v>
      </c>
      <c r="G43" s="20"/>
      <c r="I43" s="1">
        <v>3010</v>
      </c>
      <c r="J43" s="4" t="s">
        <v>29</v>
      </c>
      <c r="K43" s="4">
        <v>50</v>
      </c>
      <c r="L43" s="4">
        <v>0</v>
      </c>
      <c r="M43" s="11"/>
      <c r="N43" s="10"/>
      <c r="P43" s="13"/>
      <c r="Q43" s="46" t="s">
        <v>37</v>
      </c>
      <c r="R43" s="46"/>
      <c r="S43" s="46"/>
      <c r="T43" s="46"/>
      <c r="U43" s="46"/>
      <c r="V43" s="46"/>
    </row>
    <row r="44" spans="1:22" x14ac:dyDescent="0.3">
      <c r="C44" s="19" t="s">
        <v>38</v>
      </c>
      <c r="D44" s="19">
        <f>D45+D46+D47</f>
        <v>520</v>
      </c>
      <c r="E44" s="19">
        <v>30</v>
      </c>
      <c r="F44" s="3"/>
      <c r="G44" s="3"/>
      <c r="J44" s="19" t="s">
        <v>38</v>
      </c>
      <c r="K44" s="19">
        <f>K45+K46+K47+K48</f>
        <v>726</v>
      </c>
      <c r="L44" s="19">
        <v>331</v>
      </c>
      <c r="M44" s="11">
        <v>700</v>
      </c>
      <c r="N44" s="10">
        <v>700</v>
      </c>
      <c r="P44" s="13">
        <f>F48-M44</f>
        <v>-700</v>
      </c>
    </row>
    <row r="45" spans="1:22" x14ac:dyDescent="0.3">
      <c r="C45" s="4" t="s">
        <v>28</v>
      </c>
      <c r="D45" s="4">
        <v>300</v>
      </c>
      <c r="E45" s="4">
        <v>0</v>
      </c>
      <c r="F45" s="3"/>
      <c r="G45" s="3"/>
      <c r="J45" s="4" t="s">
        <v>28</v>
      </c>
      <c r="K45" s="4">
        <v>300</v>
      </c>
      <c r="L45" s="4">
        <v>0</v>
      </c>
      <c r="M45" s="25">
        <v>50</v>
      </c>
      <c r="N45" s="24">
        <v>0</v>
      </c>
      <c r="P45" s="13">
        <f>F56-M45</f>
        <v>-50</v>
      </c>
    </row>
    <row r="46" spans="1:22" x14ac:dyDescent="0.3">
      <c r="C46" s="4" t="s">
        <v>33</v>
      </c>
      <c r="D46" s="4">
        <v>220</v>
      </c>
      <c r="E46" s="4">
        <v>30</v>
      </c>
      <c r="F46" s="3"/>
      <c r="G46" s="3"/>
      <c r="J46" s="4" t="s">
        <v>33</v>
      </c>
      <c r="K46" s="4">
        <v>332</v>
      </c>
      <c r="L46" s="4">
        <v>287</v>
      </c>
      <c r="M46" s="25"/>
      <c r="N46" s="24"/>
      <c r="P46" s="13"/>
    </row>
    <row r="47" spans="1:22" x14ac:dyDescent="0.3">
      <c r="C47" s="4"/>
      <c r="D47" s="4"/>
      <c r="E47" s="4"/>
      <c r="F47" s="23">
        <v>0</v>
      </c>
      <c r="G47" s="24">
        <v>0</v>
      </c>
      <c r="I47" s="1">
        <v>3018</v>
      </c>
      <c r="J47" s="4" t="s">
        <v>27</v>
      </c>
      <c r="K47" s="4">
        <v>44</v>
      </c>
      <c r="L47" s="4">
        <v>44</v>
      </c>
      <c r="M47" s="25"/>
      <c r="N47" s="24"/>
      <c r="P47" s="13"/>
    </row>
    <row r="48" spans="1:22" x14ac:dyDescent="0.3">
      <c r="C48" s="4"/>
      <c r="D48" s="4"/>
      <c r="E48" s="4"/>
      <c r="F48" s="10"/>
      <c r="G48" s="10"/>
      <c r="I48" s="1">
        <v>3451</v>
      </c>
      <c r="J48" s="4" t="s">
        <v>29</v>
      </c>
      <c r="K48" s="4">
        <v>50</v>
      </c>
      <c r="L48" s="4">
        <v>0</v>
      </c>
      <c r="M48" s="25"/>
      <c r="N48" s="24"/>
      <c r="P48" s="13"/>
    </row>
    <row r="49" spans="1:21" x14ac:dyDescent="0.3">
      <c r="C49" s="19" t="s">
        <v>39</v>
      </c>
      <c r="D49" s="19">
        <f>D50+D51</f>
        <v>1750</v>
      </c>
      <c r="E49" s="19">
        <v>1660</v>
      </c>
      <c r="F49" s="15"/>
      <c r="G49" s="15"/>
      <c r="J49" s="19" t="s">
        <v>39</v>
      </c>
      <c r="K49" s="19">
        <f>K50+K51</f>
        <v>1950</v>
      </c>
      <c r="L49" s="19">
        <v>1468</v>
      </c>
      <c r="M49" s="25"/>
      <c r="N49" s="24"/>
      <c r="P49" s="13"/>
    </row>
    <row r="50" spans="1:21" x14ac:dyDescent="0.3">
      <c r="C50" s="4" t="s">
        <v>40</v>
      </c>
      <c r="D50" s="4">
        <v>1600</v>
      </c>
      <c r="E50" s="4">
        <v>1660</v>
      </c>
      <c r="F50" s="15"/>
      <c r="G50" s="15"/>
      <c r="J50" s="4" t="s">
        <v>40</v>
      </c>
      <c r="K50" s="4">
        <v>1500</v>
      </c>
      <c r="L50" s="4">
        <v>1468</v>
      </c>
      <c r="M50" s="25"/>
      <c r="N50" s="24"/>
      <c r="P50" s="13"/>
    </row>
    <row r="51" spans="1:21" x14ac:dyDescent="0.3">
      <c r="C51" s="4" t="s">
        <v>41</v>
      </c>
      <c r="D51" s="4">
        <v>150</v>
      </c>
      <c r="E51" s="27"/>
      <c r="F51" s="15"/>
      <c r="G51" s="15"/>
      <c r="J51" s="4" t="s">
        <v>41</v>
      </c>
      <c r="K51" s="4">
        <v>450</v>
      </c>
      <c r="L51" s="4"/>
      <c r="M51" s="41">
        <f>COUNTA(M25:M48)</f>
        <v>12</v>
      </c>
      <c r="N51" s="42">
        <f>COUNTA(N25:N48)</f>
        <v>11</v>
      </c>
      <c r="P51" s="13"/>
    </row>
    <row r="52" spans="1:21" x14ac:dyDescent="0.3">
      <c r="A52" s="1">
        <v>3110</v>
      </c>
      <c r="C52" s="4"/>
      <c r="D52" s="27"/>
      <c r="E52" s="27"/>
      <c r="F52" s="15"/>
      <c r="G52" s="15"/>
      <c r="J52" s="4"/>
      <c r="K52" s="27"/>
      <c r="L52" s="4"/>
      <c r="M52" s="44">
        <f>COUNTA(M25:M51)</f>
        <v>13</v>
      </c>
      <c r="N52" s="44">
        <f>COUNTA(N25:N51)</f>
        <v>12</v>
      </c>
      <c r="P52" s="13">
        <f>F61-M52</f>
        <v>47</v>
      </c>
    </row>
    <row r="53" spans="1:21" x14ac:dyDescent="0.3">
      <c r="A53" s="1">
        <v>3201</v>
      </c>
      <c r="C53" s="4"/>
      <c r="D53" s="27"/>
      <c r="E53" s="27"/>
      <c r="F53" s="23"/>
      <c r="G53" s="24"/>
      <c r="J53" s="27"/>
      <c r="K53" s="27"/>
      <c r="L53" s="27"/>
      <c r="M53" s="11">
        <v>160</v>
      </c>
      <c r="N53" s="10">
        <v>160</v>
      </c>
      <c r="P53" s="13">
        <f>F62-M53</f>
        <v>-140</v>
      </c>
    </row>
    <row r="54" spans="1:21" s="6" customFormat="1" x14ac:dyDescent="0.3">
      <c r="A54" s="28"/>
      <c r="B54" s="28"/>
      <c r="C54" s="22" t="s">
        <v>42</v>
      </c>
      <c r="D54" s="22"/>
      <c r="E54" s="22"/>
      <c r="F54" s="15"/>
      <c r="G54" s="15"/>
      <c r="H54" s="5"/>
      <c r="I54" s="1"/>
      <c r="J54" s="9" t="s">
        <v>43</v>
      </c>
      <c r="K54" s="9">
        <v>300</v>
      </c>
      <c r="L54" s="43">
        <v>654</v>
      </c>
      <c r="M54" s="2"/>
      <c r="N54" s="27"/>
    </row>
    <row r="55" spans="1:21" x14ac:dyDescent="0.3">
      <c r="C55" s="4" t="s">
        <v>44</v>
      </c>
      <c r="D55" s="27"/>
      <c r="E55" s="27"/>
      <c r="F55" s="15"/>
      <c r="G55" s="15"/>
      <c r="J55" s="27" t="s">
        <v>45</v>
      </c>
      <c r="K55" s="4">
        <v>300</v>
      </c>
      <c r="L55" s="4">
        <v>654</v>
      </c>
    </row>
    <row r="56" spans="1:21" x14ac:dyDescent="0.3">
      <c r="D56" s="27"/>
      <c r="E56" s="27"/>
      <c r="F56" s="23"/>
      <c r="G56" s="24"/>
      <c r="I56" s="1">
        <v>4003</v>
      </c>
      <c r="J56" s="27"/>
      <c r="K56" s="27"/>
      <c r="L56" s="27"/>
    </row>
    <row r="57" spans="1:21" x14ac:dyDescent="0.3">
      <c r="C57" s="19" t="s">
        <v>46</v>
      </c>
      <c r="D57" s="19"/>
      <c r="E57" s="19">
        <v>0</v>
      </c>
      <c r="F57" s="23"/>
      <c r="G57" s="24"/>
      <c r="J57" s="19" t="s">
        <v>46</v>
      </c>
      <c r="K57" s="19">
        <v>0</v>
      </c>
      <c r="L57" s="19">
        <v>3153</v>
      </c>
    </row>
    <row r="58" spans="1:21" ht="13" x14ac:dyDescent="0.3">
      <c r="C58" s="22" t="s">
        <v>47</v>
      </c>
      <c r="D58" s="22"/>
      <c r="E58" s="22">
        <v>0</v>
      </c>
      <c r="F58" s="23"/>
      <c r="G58" s="24"/>
      <c r="J58" s="9" t="s">
        <v>48</v>
      </c>
      <c r="K58" s="9"/>
      <c r="L58" s="9">
        <v>255</v>
      </c>
      <c r="Q58"/>
      <c r="R58"/>
      <c r="S58"/>
      <c r="T58"/>
    </row>
    <row r="59" spans="1:21" ht="13" x14ac:dyDescent="0.3">
      <c r="C59" s="22"/>
      <c r="D59" s="22"/>
      <c r="E59" s="22"/>
      <c r="F59" s="23"/>
      <c r="G59" s="24"/>
      <c r="J59" s="9" t="s">
        <v>49</v>
      </c>
      <c r="K59" s="9">
        <v>77</v>
      </c>
      <c r="L59" s="9">
        <v>77</v>
      </c>
      <c r="Q59"/>
      <c r="R59"/>
      <c r="S59"/>
      <c r="T59"/>
    </row>
    <row r="60" spans="1:21" ht="13" x14ac:dyDescent="0.3">
      <c r="C60" s="12"/>
      <c r="D60" s="12"/>
      <c r="E60" s="12"/>
      <c r="F60" s="23"/>
      <c r="G60" s="24"/>
      <c r="J60" s="9" t="s">
        <v>50</v>
      </c>
      <c r="K60" s="9">
        <v>400</v>
      </c>
      <c r="L60" s="9">
        <v>452</v>
      </c>
      <c r="Q60" s="31"/>
      <c r="R60" s="31"/>
      <c r="S60" s="31"/>
      <c r="T60"/>
    </row>
    <row r="61" spans="1:21" ht="13" x14ac:dyDescent="0.3">
      <c r="C61" s="12"/>
      <c r="D61" s="12"/>
      <c r="E61" s="12"/>
      <c r="F61" s="10">
        <v>60</v>
      </c>
      <c r="G61" s="10">
        <v>60</v>
      </c>
      <c r="J61" s="9" t="s">
        <v>51</v>
      </c>
      <c r="K61" s="9">
        <v>50</v>
      </c>
      <c r="L61" s="9"/>
      <c r="Q61" s="47" t="s">
        <v>52</v>
      </c>
      <c r="R61" s="47"/>
      <c r="S61" s="47"/>
      <c r="T61" s="47"/>
      <c r="U61" s="46"/>
    </row>
    <row r="62" spans="1:21" x14ac:dyDescent="0.3">
      <c r="C62" s="22"/>
      <c r="D62" s="22"/>
      <c r="E62" s="22"/>
      <c r="F62" s="10">
        <v>20</v>
      </c>
      <c r="G62" s="10">
        <v>20</v>
      </c>
      <c r="I62" s="1">
        <v>4002</v>
      </c>
      <c r="J62" s="22" t="s">
        <v>53</v>
      </c>
      <c r="K62" s="22">
        <v>130</v>
      </c>
      <c r="L62" s="22">
        <v>92</v>
      </c>
    </row>
    <row r="63" spans="1:21" x14ac:dyDescent="0.3">
      <c r="C63" s="22" t="s">
        <v>54</v>
      </c>
      <c r="D63" s="22">
        <v>1300</v>
      </c>
      <c r="E63" s="22">
        <v>9266</v>
      </c>
      <c r="F63" s="2" t="e">
        <f>#REF!-#REF!</f>
        <v>#REF!</v>
      </c>
      <c r="G63" s="2" t="e">
        <f>#REF!-#REF!</f>
        <v>#REF!</v>
      </c>
      <c r="H63" s="6"/>
      <c r="I63" s="28"/>
      <c r="J63" s="22" t="s">
        <v>55</v>
      </c>
      <c r="K63" s="22"/>
      <c r="L63" s="22">
        <v>8135</v>
      </c>
    </row>
    <row r="64" spans="1:21" x14ac:dyDescent="0.3">
      <c r="C64" s="22"/>
      <c r="D64" s="22"/>
      <c r="E64" s="22"/>
      <c r="J64" s="22" t="s">
        <v>56</v>
      </c>
      <c r="K64" s="22">
        <v>350</v>
      </c>
      <c r="L64" s="22">
        <v>331</v>
      </c>
    </row>
    <row r="65" spans="3:12" x14ac:dyDescent="0.3">
      <c r="C65" s="9" t="s">
        <v>57</v>
      </c>
      <c r="D65" s="9">
        <v>46</v>
      </c>
      <c r="E65" s="9">
        <v>46</v>
      </c>
      <c r="J65" s="22" t="s">
        <v>58</v>
      </c>
      <c r="K65" s="22">
        <v>88</v>
      </c>
      <c r="L65" s="9">
        <v>88</v>
      </c>
    </row>
    <row r="66" spans="3:12" x14ac:dyDescent="0.3">
      <c r="C66" s="9" t="s">
        <v>59</v>
      </c>
      <c r="D66" s="9"/>
      <c r="E66" s="9">
        <v>0</v>
      </c>
      <c r="J66" s="9" t="s">
        <v>60</v>
      </c>
      <c r="K66" s="9">
        <v>750</v>
      </c>
      <c r="L66" s="9">
        <v>740</v>
      </c>
    </row>
    <row r="67" spans="3:12" x14ac:dyDescent="0.3">
      <c r="C67" s="26" t="s">
        <v>61</v>
      </c>
      <c r="D67" s="33">
        <f>D4+D5+D6+D11+D14+D20+D30+D34+D39+D44+D49+D54+D57+D58+D63+D65+D66</f>
        <v>31089</v>
      </c>
      <c r="E67" s="33">
        <f>E4+E5+E6+E11+E14+E20+E30+E34+E39+E44+E49+E57+E58+E63+E65+E66</f>
        <v>34010</v>
      </c>
      <c r="J67" s="26" t="s">
        <v>62</v>
      </c>
      <c r="K67" s="33">
        <f>K4+K5+K6+K14+K20+K30+K34+K39+K44+K49+K54+K57+K58+K59+K60+K61+K62+K63+K64+K65+K66</f>
        <v>32012</v>
      </c>
      <c r="L67" s="33">
        <f>L4+L5+L6+L11+L14+L20+L30+L34+L39+L44+L49+L54+L57+L58+L59+L64+L65+L66+L60+L62+L63</f>
        <v>38672</v>
      </c>
    </row>
    <row r="68" spans="3:12" x14ac:dyDescent="0.3">
      <c r="C68" s="27" t="s">
        <v>63</v>
      </c>
      <c r="D68" s="45">
        <f>D67-K67</f>
        <v>-923</v>
      </c>
      <c r="E68" s="34">
        <f>E67-L67</f>
        <v>-4662</v>
      </c>
      <c r="J68" s="27"/>
      <c r="K68" s="27"/>
      <c r="L68" s="27"/>
    </row>
  </sheetData>
  <phoneticPr fontId="4" type="noConversion"/>
  <pageMargins left="0.35433070866141736" right="0.35433070866141736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DB66-8FE6-4544-8843-8D53251C2586}">
  <dimension ref="A1:T49"/>
  <sheetViews>
    <sheetView topLeftCell="B1" zoomScaleNormal="100" workbookViewId="0">
      <selection activeCell="P66" sqref="P66"/>
    </sheetView>
  </sheetViews>
  <sheetFormatPr defaultColWidth="9.1796875" defaultRowHeight="12" x14ac:dyDescent="0.3"/>
  <cols>
    <col min="1" max="1" width="5.54296875" style="51" hidden="1" customWidth="1"/>
    <col min="2" max="2" width="5.54296875" style="51" customWidth="1"/>
    <col min="3" max="3" width="43.453125" style="48" customWidth="1"/>
    <col min="4" max="4" width="9.1796875" style="48" customWidth="1"/>
    <col min="5" max="5" width="7.453125" style="50" hidden="1" customWidth="1"/>
    <col min="6" max="6" width="9.1796875" style="48" hidden="1" customWidth="1"/>
    <col min="7" max="7" width="1.453125" style="48" customWidth="1"/>
    <col min="8" max="8" width="5.54296875" style="51" hidden="1" customWidth="1"/>
    <col min="9" max="9" width="43.453125" style="48" customWidth="1"/>
    <col min="10" max="10" width="9" style="48" customWidth="1"/>
    <col min="11" max="11" width="0" style="50" hidden="1" customWidth="1"/>
    <col min="12" max="12" width="0" style="48" hidden="1" customWidth="1"/>
    <col min="13" max="13" width="1.453125" style="48" customWidth="1"/>
    <col min="14" max="14" width="0" style="49" hidden="1" customWidth="1"/>
    <col min="15" max="17" width="9.1796875" style="48"/>
    <col min="18" max="18" width="9" style="48" bestFit="1" customWidth="1"/>
    <col min="19" max="16384" width="9.1796875" style="48"/>
  </cols>
  <sheetData>
    <row r="1" spans="1:16" x14ac:dyDescent="0.3">
      <c r="C1" s="54" t="s">
        <v>64</v>
      </c>
      <c r="D1" s="54"/>
    </row>
    <row r="2" spans="1:16" x14ac:dyDescent="0.3">
      <c r="E2" s="68"/>
      <c r="F2" s="72"/>
      <c r="I2" s="72"/>
      <c r="J2" s="72"/>
      <c r="K2" s="68"/>
      <c r="L2" s="72"/>
    </row>
    <row r="3" spans="1:16" x14ac:dyDescent="0.3">
      <c r="C3" s="7" t="s">
        <v>1</v>
      </c>
      <c r="D3" s="7">
        <v>2024</v>
      </c>
      <c r="E3" s="29">
        <v>2015</v>
      </c>
      <c r="F3" s="8">
        <v>2014</v>
      </c>
      <c r="I3" s="7" t="s">
        <v>3</v>
      </c>
      <c r="J3" s="7">
        <v>2024</v>
      </c>
      <c r="K3" s="30">
        <v>2015</v>
      </c>
      <c r="L3" s="8">
        <v>2014</v>
      </c>
      <c r="N3" s="29">
        <v>2015</v>
      </c>
    </row>
    <row r="4" spans="1:16" x14ac:dyDescent="0.3">
      <c r="A4" s="51">
        <v>3101</v>
      </c>
      <c r="C4" s="61" t="s">
        <v>4</v>
      </c>
      <c r="D4" s="61">
        <v>6765</v>
      </c>
      <c r="E4" s="59">
        <f>160*25+30*5</f>
        <v>4150</v>
      </c>
      <c r="F4" s="59">
        <v>3030</v>
      </c>
      <c r="H4" s="51">
        <v>4001</v>
      </c>
      <c r="I4" s="61" t="s">
        <v>4</v>
      </c>
      <c r="J4" s="61">
        <v>200</v>
      </c>
      <c r="K4" s="60">
        <v>100</v>
      </c>
      <c r="L4" s="59">
        <v>100</v>
      </c>
      <c r="N4" s="13">
        <f>E4-K4</f>
        <v>4050</v>
      </c>
    </row>
    <row r="5" spans="1:16" x14ac:dyDescent="0.3">
      <c r="A5" s="51">
        <v>3001</v>
      </c>
      <c r="C5" s="61" t="s">
        <v>5</v>
      </c>
      <c r="D5" s="61">
        <v>4846</v>
      </c>
      <c r="E5" s="59">
        <v>6000</v>
      </c>
      <c r="F5" s="59"/>
      <c r="H5" s="51">
        <v>3002</v>
      </c>
      <c r="I5" s="61" t="s">
        <v>5</v>
      </c>
      <c r="J5" s="61">
        <v>5470</v>
      </c>
      <c r="K5" s="60">
        <v>6000</v>
      </c>
      <c r="L5" s="59"/>
      <c r="N5" s="13">
        <f>E5-K5</f>
        <v>0</v>
      </c>
    </row>
    <row r="6" spans="1:16" x14ac:dyDescent="0.3">
      <c r="A6" s="51">
        <v>3003</v>
      </c>
      <c r="C6" s="61" t="s">
        <v>15</v>
      </c>
      <c r="D6" s="61">
        <v>2000</v>
      </c>
      <c r="E6" s="59">
        <f>50*30</f>
        <v>1500</v>
      </c>
      <c r="F6" s="59"/>
      <c r="H6" s="51">
        <v>3004</v>
      </c>
      <c r="I6" s="61" t="s">
        <v>15</v>
      </c>
      <c r="J6" s="61">
        <v>1800</v>
      </c>
      <c r="K6" s="60">
        <v>1000</v>
      </c>
      <c r="L6" s="59"/>
      <c r="N6" s="13"/>
    </row>
    <row r="7" spans="1:16" x14ac:dyDescent="0.3">
      <c r="C7" s="62" t="s">
        <v>6</v>
      </c>
      <c r="D7" s="62">
        <v>0</v>
      </c>
      <c r="E7" s="59">
        <f>E8</f>
        <v>1000</v>
      </c>
      <c r="F7" s="59">
        <v>1000</v>
      </c>
      <c r="I7" s="62" t="s">
        <v>6</v>
      </c>
      <c r="J7" s="61">
        <f>J8+J9+J10+J11</f>
        <v>4250</v>
      </c>
      <c r="K7" s="60" t="e">
        <f>K8+K9+K10+#REF!+K11</f>
        <v>#REF!</v>
      </c>
      <c r="L7" s="59">
        <v>4820</v>
      </c>
      <c r="N7" s="13" t="e">
        <f>E7-K7</f>
        <v>#REF!</v>
      </c>
    </row>
    <row r="8" spans="1:16" x14ac:dyDescent="0.3">
      <c r="A8" s="51">
        <v>3551</v>
      </c>
      <c r="C8" s="72" t="s">
        <v>7</v>
      </c>
      <c r="D8" s="72"/>
      <c r="E8" s="68">
        <v>1000</v>
      </c>
      <c r="F8" s="68">
        <v>1000</v>
      </c>
      <c r="I8" s="72" t="s">
        <v>8</v>
      </c>
      <c r="J8" s="72">
        <v>400</v>
      </c>
      <c r="K8" s="68">
        <f>5*60</f>
        <v>300</v>
      </c>
      <c r="L8" s="68">
        <v>300</v>
      </c>
      <c r="N8" s="13"/>
    </row>
    <row r="9" spans="1:16" x14ac:dyDescent="0.3">
      <c r="C9" s="72"/>
      <c r="D9" s="72"/>
      <c r="E9" s="68"/>
      <c r="F9" s="68"/>
      <c r="H9" s="51">
        <v>3553</v>
      </c>
      <c r="I9" s="72" t="s">
        <v>9</v>
      </c>
      <c r="J9" s="72">
        <v>2000</v>
      </c>
      <c r="K9" s="68">
        <v>2800</v>
      </c>
      <c r="L9" s="68">
        <v>2800</v>
      </c>
      <c r="N9" s="13"/>
    </row>
    <row r="10" spans="1:16" x14ac:dyDescent="0.3">
      <c r="C10" s="72"/>
      <c r="D10" s="72"/>
      <c r="E10" s="68"/>
      <c r="F10" s="68"/>
      <c r="H10" s="51">
        <v>3554</v>
      </c>
      <c r="I10" s="72" t="s">
        <v>10</v>
      </c>
      <c r="J10" s="72">
        <v>1600</v>
      </c>
      <c r="K10" s="68">
        <v>1400</v>
      </c>
      <c r="L10" s="68">
        <v>1400</v>
      </c>
      <c r="N10" s="13"/>
    </row>
    <row r="11" spans="1:16" x14ac:dyDescent="0.3">
      <c r="C11" s="72"/>
      <c r="D11" s="72"/>
      <c r="E11" s="68"/>
      <c r="F11" s="68"/>
      <c r="H11" s="51">
        <v>4004</v>
      </c>
      <c r="I11" s="72" t="s">
        <v>11</v>
      </c>
      <c r="J11" s="72">
        <v>250</v>
      </c>
      <c r="K11" s="68">
        <v>200</v>
      </c>
      <c r="L11" s="68">
        <v>200</v>
      </c>
      <c r="N11" s="13"/>
    </row>
    <row r="12" spans="1:16" x14ac:dyDescent="0.3">
      <c r="C12" s="61" t="s">
        <v>12</v>
      </c>
      <c r="D12" s="61">
        <f>D13</f>
        <v>100</v>
      </c>
      <c r="E12" s="59">
        <f>E13</f>
        <v>125</v>
      </c>
      <c r="F12" s="59">
        <v>125</v>
      </c>
      <c r="I12" s="61" t="s">
        <v>12</v>
      </c>
      <c r="J12" s="61">
        <v>0</v>
      </c>
      <c r="K12" s="60" t="e">
        <f>#REF!</f>
        <v>#REF!</v>
      </c>
      <c r="L12" s="59">
        <v>120</v>
      </c>
      <c r="N12" s="13" t="e">
        <f>E12-K12</f>
        <v>#REF!</v>
      </c>
    </row>
    <row r="13" spans="1:16" x14ac:dyDescent="0.3">
      <c r="A13" s="51">
        <v>3401</v>
      </c>
      <c r="C13" s="74" t="s">
        <v>13</v>
      </c>
      <c r="D13" s="74">
        <v>100</v>
      </c>
      <c r="E13" s="75">
        <f>5*25</f>
        <v>125</v>
      </c>
      <c r="F13" s="75"/>
      <c r="I13" s="73"/>
      <c r="J13" s="73"/>
      <c r="K13" s="76"/>
      <c r="L13" s="75"/>
      <c r="N13" s="13"/>
    </row>
    <row r="14" spans="1:16" x14ac:dyDescent="0.3">
      <c r="A14" s="51">
        <v>3005</v>
      </c>
      <c r="C14" s="61" t="s">
        <v>19</v>
      </c>
      <c r="D14" s="61">
        <f>D15+D16+D17+D18</f>
        <v>5500</v>
      </c>
      <c r="E14" s="59">
        <f>E15+E17</f>
        <v>3200</v>
      </c>
      <c r="F14" s="59">
        <v>3200</v>
      </c>
      <c r="H14" s="51">
        <v>3006</v>
      </c>
      <c r="I14" s="61" t="s">
        <v>19</v>
      </c>
      <c r="J14" s="61">
        <f>J15+J16+J17+J18</f>
        <v>5850</v>
      </c>
      <c r="K14" s="60">
        <f>K15+K18+K16+K17</f>
        <v>3450</v>
      </c>
      <c r="L14" s="59">
        <v>3150</v>
      </c>
      <c r="N14" s="13">
        <f>E14-K14</f>
        <v>-250</v>
      </c>
    </row>
    <row r="15" spans="1:16" x14ac:dyDescent="0.3">
      <c r="C15" s="72" t="s">
        <v>20</v>
      </c>
      <c r="D15" s="72">
        <v>5000</v>
      </c>
      <c r="E15" s="68">
        <f>2800</f>
        <v>2800</v>
      </c>
      <c r="F15" s="68">
        <v>2800</v>
      </c>
      <c r="I15" s="72" t="s">
        <v>20</v>
      </c>
      <c r="J15" s="72">
        <v>5000</v>
      </c>
      <c r="K15" s="68">
        <v>2300</v>
      </c>
      <c r="L15" s="68">
        <v>2000</v>
      </c>
      <c r="N15" s="13"/>
    </row>
    <row r="16" spans="1:16" x14ac:dyDescent="0.3">
      <c r="C16" s="72"/>
      <c r="D16" s="72"/>
      <c r="E16" s="68"/>
      <c r="F16" s="68"/>
      <c r="I16" s="72" t="s">
        <v>65</v>
      </c>
      <c r="J16" s="72">
        <v>0</v>
      </c>
      <c r="K16" s="68">
        <v>400</v>
      </c>
      <c r="L16" s="68">
        <v>500</v>
      </c>
      <c r="N16" s="13"/>
      <c r="P16" s="72"/>
    </row>
    <row r="17" spans="1:14" x14ac:dyDescent="0.3">
      <c r="C17" s="72" t="s">
        <v>28</v>
      </c>
      <c r="D17" s="72">
        <v>500</v>
      </c>
      <c r="E17" s="68">
        <v>400</v>
      </c>
      <c r="F17" s="68">
        <v>400</v>
      </c>
      <c r="I17" s="72" t="s">
        <v>28</v>
      </c>
      <c r="J17" s="72">
        <v>500</v>
      </c>
      <c r="K17" s="68">
        <v>400</v>
      </c>
      <c r="L17" s="68">
        <v>400</v>
      </c>
      <c r="N17" s="13"/>
    </row>
    <row r="18" spans="1:14" x14ac:dyDescent="0.3">
      <c r="C18" s="72"/>
      <c r="D18" s="72"/>
      <c r="E18" s="68"/>
      <c r="F18" s="68"/>
      <c r="I18" s="72" t="s">
        <v>66</v>
      </c>
      <c r="J18" s="72">
        <v>350</v>
      </c>
      <c r="K18" s="68">
        <v>350</v>
      </c>
      <c r="L18" s="68">
        <v>250</v>
      </c>
      <c r="N18" s="13"/>
    </row>
    <row r="19" spans="1:14" x14ac:dyDescent="0.3">
      <c r="A19" s="51">
        <v>3009</v>
      </c>
      <c r="C19" s="61" t="s">
        <v>30</v>
      </c>
      <c r="D19" s="61">
        <f>D20+D21</f>
        <v>1300</v>
      </c>
      <c r="E19" s="59">
        <f>E20</f>
        <v>0</v>
      </c>
      <c r="F19" s="59">
        <v>0</v>
      </c>
      <c r="H19" s="51">
        <v>3009</v>
      </c>
      <c r="I19" s="61" t="s">
        <v>30</v>
      </c>
      <c r="J19" s="61">
        <f>J20+J21</f>
        <v>1300</v>
      </c>
      <c r="K19" s="60">
        <f>K20</f>
        <v>0</v>
      </c>
      <c r="L19" s="59">
        <v>0</v>
      </c>
      <c r="N19" s="13">
        <f>E19-K19</f>
        <v>0</v>
      </c>
    </row>
    <row r="20" spans="1:14" x14ac:dyDescent="0.3">
      <c r="C20" s="72" t="s">
        <v>31</v>
      </c>
      <c r="D20" s="72">
        <v>1000</v>
      </c>
      <c r="E20" s="68"/>
      <c r="F20" s="68"/>
      <c r="I20" s="72" t="s">
        <v>31</v>
      </c>
      <c r="J20" s="72">
        <v>1000</v>
      </c>
      <c r="K20" s="68"/>
      <c r="L20" s="68"/>
      <c r="N20" s="13"/>
    </row>
    <row r="21" spans="1:14" x14ac:dyDescent="0.3">
      <c r="C21" s="72" t="s">
        <v>28</v>
      </c>
      <c r="D21" s="72">
        <v>300</v>
      </c>
      <c r="E21" s="68"/>
      <c r="F21" s="68"/>
      <c r="I21" s="72" t="s">
        <v>28</v>
      </c>
      <c r="J21" s="72">
        <v>300</v>
      </c>
      <c r="K21" s="68"/>
      <c r="L21" s="68"/>
      <c r="N21" s="13"/>
    </row>
    <row r="22" spans="1:14" x14ac:dyDescent="0.3">
      <c r="C22" s="61" t="s">
        <v>67</v>
      </c>
      <c r="D22" s="61">
        <f>D23+D24</f>
        <v>550</v>
      </c>
      <c r="E22" s="68"/>
      <c r="F22" s="68"/>
      <c r="I22" s="61" t="s">
        <v>67</v>
      </c>
      <c r="J22" s="61">
        <v>1500</v>
      </c>
      <c r="K22" s="68"/>
      <c r="L22" s="68"/>
      <c r="N22" s="13"/>
    </row>
    <row r="23" spans="1:14" x14ac:dyDescent="0.3">
      <c r="C23" s="74" t="s">
        <v>68</v>
      </c>
      <c r="D23" s="74">
        <v>550</v>
      </c>
      <c r="E23" s="68"/>
      <c r="F23" s="68"/>
      <c r="I23" s="73"/>
      <c r="J23" s="73"/>
      <c r="K23" s="68"/>
      <c r="L23" s="68"/>
      <c r="N23" s="13"/>
    </row>
    <row r="24" spans="1:14" x14ac:dyDescent="0.3">
      <c r="C24" s="74" t="s">
        <v>69</v>
      </c>
      <c r="D24" s="74">
        <v>0</v>
      </c>
      <c r="E24" s="68"/>
      <c r="F24" s="68"/>
      <c r="I24" s="73"/>
      <c r="J24" s="73"/>
      <c r="K24" s="68"/>
      <c r="L24" s="68"/>
      <c r="N24" s="13"/>
    </row>
    <row r="25" spans="1:14" x14ac:dyDescent="0.3">
      <c r="A25" s="51">
        <v>3007</v>
      </c>
      <c r="C25" s="61" t="s">
        <v>32</v>
      </c>
      <c r="D25" s="61">
        <f>D26</f>
        <v>300</v>
      </c>
      <c r="E25" s="59" t="e">
        <f>#REF!+E26</f>
        <v>#REF!</v>
      </c>
      <c r="F25" s="59">
        <v>700</v>
      </c>
      <c r="H25" s="51">
        <v>3008</v>
      </c>
      <c r="I25" s="61" t="s">
        <v>32</v>
      </c>
      <c r="J25" s="61">
        <f>J26</f>
        <v>300</v>
      </c>
      <c r="K25" s="60" t="e">
        <f>#REF!+K26+K27</f>
        <v>#REF!</v>
      </c>
      <c r="L25" s="59" t="e">
        <f>#REF!+L26+L27</f>
        <v>#REF!</v>
      </c>
      <c r="N25" s="13" t="e">
        <f>E25-K25</f>
        <v>#REF!</v>
      </c>
    </row>
    <row r="26" spans="1:14" x14ac:dyDescent="0.3">
      <c r="C26" s="72" t="s">
        <v>28</v>
      </c>
      <c r="D26" s="72">
        <v>300</v>
      </c>
      <c r="E26" s="68">
        <v>300</v>
      </c>
      <c r="F26" s="68">
        <v>300</v>
      </c>
      <c r="I26" s="72" t="s">
        <v>28</v>
      </c>
      <c r="J26" s="72">
        <v>300</v>
      </c>
      <c r="K26" s="68">
        <v>300</v>
      </c>
      <c r="L26" s="68">
        <v>300</v>
      </c>
      <c r="N26" s="13"/>
    </row>
    <row r="27" spans="1:14" x14ac:dyDescent="0.3">
      <c r="C27" s="72"/>
      <c r="D27" s="72"/>
      <c r="E27" s="68"/>
      <c r="F27" s="68"/>
      <c r="I27" s="72" t="s">
        <v>66</v>
      </c>
      <c r="J27" s="72"/>
      <c r="K27" s="68">
        <f>5*25</f>
        <v>125</v>
      </c>
      <c r="L27" s="68">
        <v>125</v>
      </c>
      <c r="N27" s="13"/>
    </row>
    <row r="28" spans="1:14" x14ac:dyDescent="0.3">
      <c r="C28" s="61" t="s">
        <v>36</v>
      </c>
      <c r="D28" s="61">
        <f>D29+D30</f>
        <v>300</v>
      </c>
      <c r="E28" s="59" t="e">
        <f>#REF!+E29</f>
        <v>#REF!</v>
      </c>
      <c r="F28" s="59">
        <v>700</v>
      </c>
      <c r="I28" s="61" t="s">
        <v>36</v>
      </c>
      <c r="J28" s="61">
        <f>J29+J30</f>
        <v>300</v>
      </c>
      <c r="K28" s="60" t="e">
        <f>#REF!+K29+K30</f>
        <v>#REF!</v>
      </c>
      <c r="L28" s="59" t="e">
        <f>#REF!+L29+L30</f>
        <v>#REF!</v>
      </c>
      <c r="N28" s="13"/>
    </row>
    <row r="29" spans="1:14" x14ac:dyDescent="0.3">
      <c r="C29" s="72" t="s">
        <v>28</v>
      </c>
      <c r="D29" s="72">
        <v>300</v>
      </c>
      <c r="E29" s="68">
        <v>300</v>
      </c>
      <c r="F29" s="68">
        <v>300</v>
      </c>
      <c r="I29" s="72" t="s">
        <v>28</v>
      </c>
      <c r="J29" s="72">
        <v>300</v>
      </c>
      <c r="K29" s="68">
        <v>300</v>
      </c>
      <c r="L29" s="68">
        <v>300</v>
      </c>
      <c r="N29" s="13"/>
    </row>
    <row r="30" spans="1:14" x14ac:dyDescent="0.3">
      <c r="C30" s="72"/>
      <c r="D30" s="72"/>
      <c r="E30" s="68"/>
      <c r="F30" s="68"/>
      <c r="I30" s="72" t="s">
        <v>66</v>
      </c>
      <c r="J30" s="72"/>
      <c r="K30" s="68">
        <f>5*25</f>
        <v>125</v>
      </c>
      <c r="L30" s="68">
        <v>125</v>
      </c>
      <c r="N30" s="13"/>
    </row>
    <row r="31" spans="1:14" x14ac:dyDescent="0.3">
      <c r="C31" s="69" t="s">
        <v>38</v>
      </c>
      <c r="D31" s="69">
        <f>D32</f>
        <v>300</v>
      </c>
      <c r="E31" s="70"/>
      <c r="F31" s="70"/>
      <c r="I31" s="69" t="s">
        <v>38</v>
      </c>
      <c r="J31" s="69">
        <f>J32+J33</f>
        <v>300</v>
      </c>
      <c r="K31" s="71">
        <f>K32</f>
        <v>40</v>
      </c>
      <c r="L31" s="70">
        <v>40</v>
      </c>
      <c r="N31" s="13">
        <f>E31-K31</f>
        <v>-40</v>
      </c>
    </row>
    <row r="32" spans="1:14" x14ac:dyDescent="0.3">
      <c r="C32" s="72" t="s">
        <v>28</v>
      </c>
      <c r="D32" s="72">
        <v>300</v>
      </c>
      <c r="E32" s="68"/>
      <c r="F32" s="68"/>
      <c r="I32" s="72" t="s">
        <v>28</v>
      </c>
      <c r="J32" s="72">
        <v>300</v>
      </c>
      <c r="K32" s="68">
        <v>40</v>
      </c>
      <c r="L32" s="68">
        <v>40</v>
      </c>
      <c r="N32" s="13"/>
    </row>
    <row r="33" spans="1:20" x14ac:dyDescent="0.3">
      <c r="C33" s="72"/>
      <c r="D33" s="72"/>
      <c r="E33" s="68"/>
      <c r="F33" s="68"/>
      <c r="I33" s="72" t="s">
        <v>66</v>
      </c>
      <c r="J33" s="72"/>
      <c r="K33" s="68"/>
      <c r="L33" s="68"/>
      <c r="N33" s="13"/>
    </row>
    <row r="34" spans="1:20" x14ac:dyDescent="0.3">
      <c r="A34" s="51">
        <v>3011</v>
      </c>
      <c r="C34" s="69" t="s">
        <v>70</v>
      </c>
      <c r="D34" s="69">
        <v>1300</v>
      </c>
      <c r="E34" s="70">
        <v>1200</v>
      </c>
      <c r="F34" s="70"/>
      <c r="H34" s="51">
        <v>3010</v>
      </c>
      <c r="I34" s="69" t="s">
        <v>70</v>
      </c>
      <c r="J34" s="69">
        <v>1300</v>
      </c>
      <c r="K34" s="71">
        <v>1200</v>
      </c>
      <c r="L34" s="70"/>
      <c r="N34" s="13">
        <f>E34-K34</f>
        <v>0</v>
      </c>
    </row>
    <row r="35" spans="1:20" x14ac:dyDescent="0.3">
      <c r="C35" s="69" t="s">
        <v>46</v>
      </c>
      <c r="D35" s="69">
        <v>0</v>
      </c>
      <c r="E35" s="68"/>
      <c r="F35" s="68"/>
      <c r="I35" s="69" t="s">
        <v>46</v>
      </c>
      <c r="J35" s="69">
        <v>2000</v>
      </c>
      <c r="K35" s="68"/>
      <c r="L35" s="68"/>
      <c r="N35" s="13"/>
    </row>
    <row r="36" spans="1:20" x14ac:dyDescent="0.3">
      <c r="A36" s="51">
        <v>3018</v>
      </c>
      <c r="C36" s="63" t="s">
        <v>47</v>
      </c>
      <c r="D36" s="63">
        <v>0</v>
      </c>
      <c r="E36" s="66">
        <v>0</v>
      </c>
      <c r="F36" s="64">
        <v>0</v>
      </c>
      <c r="H36" s="51">
        <v>3018</v>
      </c>
      <c r="I36" s="61" t="s">
        <v>47</v>
      </c>
      <c r="J36" s="61">
        <v>400</v>
      </c>
      <c r="K36" s="60">
        <v>160</v>
      </c>
      <c r="L36" s="59">
        <v>100</v>
      </c>
      <c r="N36" s="13"/>
    </row>
    <row r="37" spans="1:20" x14ac:dyDescent="0.3">
      <c r="C37" s="67"/>
      <c r="D37" s="67"/>
      <c r="E37" s="59"/>
      <c r="F37" s="59"/>
      <c r="H37" s="51">
        <v>3451</v>
      </c>
      <c r="I37" s="61" t="s">
        <v>71</v>
      </c>
      <c r="J37" s="61">
        <v>500</v>
      </c>
      <c r="K37" s="60">
        <v>700</v>
      </c>
      <c r="L37" s="59">
        <v>700</v>
      </c>
      <c r="N37" s="13">
        <f>E37-K37</f>
        <v>-700</v>
      </c>
    </row>
    <row r="38" spans="1:20" x14ac:dyDescent="0.3">
      <c r="C38" s="63"/>
      <c r="D38" s="63"/>
      <c r="E38" s="66"/>
      <c r="F38" s="64"/>
      <c r="H38" s="51">
        <v>4003</v>
      </c>
      <c r="I38" s="63" t="s">
        <v>72</v>
      </c>
      <c r="J38" s="63">
        <v>250</v>
      </c>
      <c r="K38" s="65">
        <v>50</v>
      </c>
      <c r="L38" s="64">
        <v>0</v>
      </c>
      <c r="N38" s="13">
        <f>E38-K38</f>
        <v>-50</v>
      </c>
    </row>
    <row r="39" spans="1:20" x14ac:dyDescent="0.3">
      <c r="C39" s="63" t="s">
        <v>55</v>
      </c>
      <c r="D39" s="63">
        <v>0</v>
      </c>
      <c r="E39" s="66"/>
      <c r="F39" s="64"/>
      <c r="I39" s="63" t="s">
        <v>56</v>
      </c>
      <c r="J39" s="63">
        <v>350</v>
      </c>
      <c r="K39" s="65"/>
      <c r="L39" s="64"/>
      <c r="N39" s="13"/>
    </row>
    <row r="40" spans="1:20" x14ac:dyDescent="0.3">
      <c r="C40" s="63" t="s">
        <v>73</v>
      </c>
      <c r="D40" s="63">
        <v>0</v>
      </c>
      <c r="E40" s="66"/>
      <c r="F40" s="64"/>
      <c r="I40" s="63" t="s">
        <v>74</v>
      </c>
      <c r="J40" s="63">
        <v>200</v>
      </c>
      <c r="K40" s="65"/>
      <c r="L40" s="64"/>
      <c r="N40" s="13"/>
    </row>
    <row r="41" spans="1:20" x14ac:dyDescent="0.3">
      <c r="A41" s="51">
        <v>3110</v>
      </c>
      <c r="C41" s="61" t="s">
        <v>57</v>
      </c>
      <c r="D41" s="61">
        <v>40</v>
      </c>
      <c r="E41" s="59">
        <v>60</v>
      </c>
      <c r="F41" s="59">
        <v>60</v>
      </c>
      <c r="I41" s="63" t="s">
        <v>75</v>
      </c>
      <c r="J41" s="63">
        <v>200</v>
      </c>
      <c r="K41" s="60"/>
      <c r="L41" s="59"/>
      <c r="N41" s="13">
        <f>E41-K41</f>
        <v>60</v>
      </c>
    </row>
    <row r="42" spans="1:20" x14ac:dyDescent="0.3">
      <c r="A42" s="51">
        <v>3201</v>
      </c>
      <c r="C42" s="61" t="s">
        <v>59</v>
      </c>
      <c r="D42" s="61">
        <v>0</v>
      </c>
      <c r="E42" s="59">
        <v>20</v>
      </c>
      <c r="F42" s="59">
        <v>20</v>
      </c>
      <c r="H42" s="51">
        <v>4002</v>
      </c>
      <c r="I42" s="61" t="s">
        <v>60</v>
      </c>
      <c r="J42" s="61">
        <v>900</v>
      </c>
      <c r="K42" s="60">
        <v>160</v>
      </c>
      <c r="L42" s="59">
        <v>160</v>
      </c>
      <c r="N42" s="13">
        <f>E42-K42</f>
        <v>-140</v>
      </c>
    </row>
    <row r="43" spans="1:20" s="49" customFormat="1" x14ac:dyDescent="0.3">
      <c r="A43" s="56"/>
      <c r="B43" s="56"/>
      <c r="C43" s="26" t="s">
        <v>61</v>
      </c>
      <c r="D43" s="33">
        <f>D4+D5+D6+D7+D12+D14+D19+D22+D25+D28+D31+D34+D35+D36+D39+D40+D41+D42</f>
        <v>23301</v>
      </c>
      <c r="E43" s="58" t="e">
        <f>E4+E5+E6+E7+E12+E14+E19+E25+E34+#REF!+E36+E41+E42</f>
        <v>#REF!</v>
      </c>
      <c r="F43" s="26" t="e">
        <f>F4+F5+F6+F7+F12+F14+F19+F25+F34+#REF!+F36+F41+F42</f>
        <v>#REF!</v>
      </c>
      <c r="H43" s="56"/>
      <c r="I43" s="26" t="s">
        <v>62</v>
      </c>
      <c r="J43" s="33">
        <f>J4+J5+J6+J7+J12+J14+J19+J22+J25+J28+J31+J34+J35+J36+J39+J40+J41+J42+J37+J38</f>
        <v>27370</v>
      </c>
      <c r="K43" s="58" t="e">
        <f>K4+K5+K6+K7+K12+K14+K19+K25+K34+#REF!+K36+K41+K42</f>
        <v>#REF!</v>
      </c>
      <c r="L43" s="26" t="e">
        <f>L4+L5+L6+L7+L12+L14+L19+L25+L34+#REF!+L36+L41+L42</f>
        <v>#REF!</v>
      </c>
      <c r="N43" s="57" t="e">
        <f>E43-K43</f>
        <v>#REF!</v>
      </c>
    </row>
    <row r="44" spans="1:20" s="49" customFormat="1" x14ac:dyDescent="0.3">
      <c r="A44" s="56"/>
      <c r="B44" s="56"/>
      <c r="C44" s="54" t="s">
        <v>63</v>
      </c>
      <c r="D44" s="54">
        <f>D43-J43</f>
        <v>-4069</v>
      </c>
      <c r="E44" s="55" t="e">
        <f>E43-K43</f>
        <v>#REF!</v>
      </c>
      <c r="F44" s="55" t="e">
        <f>F43-L43</f>
        <v>#REF!</v>
      </c>
      <c r="H44" s="56"/>
      <c r="I44" s="54"/>
      <c r="J44" s="54"/>
      <c r="K44" s="55"/>
      <c r="L44" s="54"/>
    </row>
    <row r="47" spans="1:20" ht="13" x14ac:dyDescent="0.3">
      <c r="O47" s="52"/>
      <c r="P47" s="52"/>
      <c r="Q47" s="52"/>
      <c r="R47" s="52"/>
      <c r="S47" s="52"/>
      <c r="T47" s="52"/>
    </row>
    <row r="48" spans="1:20" ht="13" x14ac:dyDescent="0.3">
      <c r="O48" s="53"/>
      <c r="P48" s="53"/>
      <c r="Q48" s="53"/>
      <c r="R48" s="53"/>
      <c r="S48" s="53"/>
      <c r="T48" s="52"/>
    </row>
    <row r="49" spans="15:20" ht="13" x14ac:dyDescent="0.3">
      <c r="O49" s="52"/>
      <c r="P49" s="52"/>
      <c r="Q49" s="52"/>
      <c r="R49" s="52"/>
      <c r="S49" s="52"/>
      <c r="T49" s="52"/>
    </row>
  </sheetData>
  <pageMargins left="0.35433070866141736" right="0.35433070866141736" top="0.39370078740157483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0E57-95F0-4F55-81EB-646E53A750CA}">
  <dimension ref="B3:G14"/>
  <sheetViews>
    <sheetView workbookViewId="0">
      <selection activeCell="G15" sqref="G15"/>
    </sheetView>
  </sheetViews>
  <sheetFormatPr defaultColWidth="8.81640625" defaultRowHeight="13" x14ac:dyDescent="0.3"/>
  <cols>
    <col min="1" max="1" width="8.81640625" style="37"/>
    <col min="2" max="2" width="15.81640625" style="37" customWidth="1"/>
    <col min="3" max="16384" width="8.81640625" style="37"/>
  </cols>
  <sheetData>
    <row r="3" spans="2:7" x14ac:dyDescent="0.3">
      <c r="B3" s="35" t="s">
        <v>76</v>
      </c>
      <c r="C3" s="36"/>
      <c r="D3" s="36"/>
      <c r="E3" s="36"/>
    </row>
    <row r="4" spans="2:7" x14ac:dyDescent="0.3">
      <c r="C4" s="38" t="s">
        <v>77</v>
      </c>
      <c r="D4" s="38" t="s">
        <v>78</v>
      </c>
      <c r="E4" s="38" t="s">
        <v>79</v>
      </c>
      <c r="F4" s="38"/>
    </row>
    <row r="5" spans="2:7" x14ac:dyDescent="0.3">
      <c r="B5" s="39" t="s">
        <v>80</v>
      </c>
      <c r="C5" s="39">
        <v>205</v>
      </c>
      <c r="D5" s="39">
        <v>38</v>
      </c>
      <c r="E5" s="39">
        <f>C5*D5+SUM(C5:D5)</f>
        <v>8033</v>
      </c>
    </row>
    <row r="6" spans="2:7" x14ac:dyDescent="0.3">
      <c r="B6" s="39" t="s">
        <v>81</v>
      </c>
      <c r="C6" s="39">
        <v>42</v>
      </c>
      <c r="D6" s="39">
        <v>5</v>
      </c>
      <c r="E6" s="39">
        <f>C6*D6</f>
        <v>210</v>
      </c>
    </row>
    <row r="7" spans="2:7" x14ac:dyDescent="0.3">
      <c r="B7" s="39" t="s">
        <v>82</v>
      </c>
      <c r="C7" s="39">
        <v>10</v>
      </c>
      <c r="D7" s="39">
        <v>8</v>
      </c>
      <c r="E7" s="39">
        <f>C7*D7</f>
        <v>80</v>
      </c>
    </row>
    <row r="8" spans="2:7" x14ac:dyDescent="0.3">
      <c r="B8" s="39" t="s">
        <v>83</v>
      </c>
      <c r="C8" s="39">
        <v>22</v>
      </c>
      <c r="D8" s="39">
        <v>380</v>
      </c>
      <c r="E8" s="39">
        <v>0</v>
      </c>
    </row>
    <row r="9" spans="2:7" x14ac:dyDescent="0.3">
      <c r="B9" s="39" t="s">
        <v>84</v>
      </c>
      <c r="C9" s="39">
        <v>1</v>
      </c>
      <c r="D9" s="39">
        <v>0</v>
      </c>
      <c r="E9" s="39">
        <v>0</v>
      </c>
    </row>
    <row r="10" spans="2:7" x14ac:dyDescent="0.3">
      <c r="E10" s="37">
        <f>SUM(E5:E9)</f>
        <v>8323</v>
      </c>
    </row>
    <row r="14" spans="2:7" x14ac:dyDescent="0.3">
      <c r="G14" s="4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talousarvio 2025</vt:lpstr>
      <vt:lpstr>talousarvio 2024</vt:lpstr>
      <vt:lpstr>Jäsenhinnat</vt:lpstr>
      <vt:lpstr>Jäsenhinnat!Tulostusalue</vt:lpstr>
      <vt:lpstr>'talousarvio 2024'!Tulostusalue</vt:lpstr>
      <vt:lpstr>'talousarvio 2025'!Tulostusalue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Talola</dc:creator>
  <cp:keywords/>
  <dc:description/>
  <cp:lastModifiedBy>Emmi Merta</cp:lastModifiedBy>
  <cp:revision/>
  <dcterms:created xsi:type="dcterms:W3CDTF">2001-01-28T11:26:52Z</dcterms:created>
  <dcterms:modified xsi:type="dcterms:W3CDTF">2024-07-09T08:23:27Z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2022-07-02T10:35:35Z</vt:lpwstr>
  </property>
  <property fmtid="{D5CDD505-2E9C-101B-9397-08002B2CF9AE}" pid="4" name="MSIP_Label_8d6a82de-332f-43b8-a8a7-1928fd67507f_Method">
    <vt:lpwstr>Standard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9eff150d-0271-4b8b-a013-5df5bc5ce766</vt:lpwstr>
  </property>
  <property fmtid="{D5CDD505-2E9C-101B-9397-08002B2CF9AE}" pid="8" name="MSIP_Label_8d6a82de-332f-43b8-a8a7-1928fd67507f_ContentBits">
    <vt:lpwstr>2</vt:lpwstr>
  </property>
</Properties>
</file>